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440" windowHeight="13380" tabRatio="868" activeTab="1"/>
  </bookViews>
  <sheets>
    <sheet name="Appendix J-1" sheetId="24" r:id="rId1"/>
    <sheet name="Appendix J-2" sheetId="23" r:id="rId2"/>
    <sheet name="DDS Rates for Amend" sheetId="28" r:id="rId3"/>
    <sheet name="Factor D Back Up" sheetId="4" r:id="rId4"/>
    <sheet name="Non Factor D Back Up" sheetId="19" r:id="rId5"/>
    <sheet name="linked - DO NOT USE or DELETE" sheetId="1" r:id="rId6"/>
    <sheet name="Factors D and G Prime" sheetId="20" r:id="rId7"/>
    <sheet name="Waiver Renewal Rates" sheetId="26" r:id="rId8"/>
    <sheet name="Previous Waiver Rates" sheetId="25" r:id="rId9"/>
    <sheet name="Sheet1" sheetId="27" r:id="rId10"/>
  </sheets>
  <definedNames>
    <definedName name="_xlnm.Print_Area" localSheetId="1">'Appendix J-2'!$A$1:$AQ$117</definedName>
    <definedName name="_xlnm.Print_Area" localSheetId="3">'Factor D Back Up'!$A$1:$H$1283</definedName>
    <definedName name="_xlnm.Print_Area" localSheetId="4">'Non Factor D Back Up'!$A$1:$K$14</definedName>
    <definedName name="_xlnm.Print_Area" localSheetId="7">'Waiver Renewal Rates'!$A$1:$D$75</definedName>
    <definedName name="_xlnm.Print_Titles" localSheetId="2">'DDS Rates for Amend'!#REF!</definedName>
    <definedName name="_xlnm.Print_Titles" localSheetId="3">'Factor D Back Up'!$1:$1</definedName>
    <definedName name="_xlnm.Print_Titles" localSheetId="5">'linked - DO NOT USE or DELETE'!$A:$C</definedName>
    <definedName name="_xlnm.Print_Titles" localSheetId="7">'Waiver Renewal Rates'!$1:$1</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AX91" i="23" l="1"/>
  <c r="AS91" i="23"/>
  <c r="AN91" i="23"/>
  <c r="AM91" i="23"/>
  <c r="AR91" i="23"/>
  <c r="AX38" i="23"/>
  <c r="AS38" i="23"/>
  <c r="AR38" i="23"/>
  <c r="AN38" i="23"/>
  <c r="AM38" i="23"/>
  <c r="AX96" i="23"/>
  <c r="AS96" i="23"/>
  <c r="AN96" i="23"/>
  <c r="AM96" i="23"/>
  <c r="AR96" i="23"/>
  <c r="AN95" i="23"/>
  <c r="AM95" i="23"/>
  <c r="AI95" i="23"/>
  <c r="AH95" i="23"/>
  <c r="O6" i="23"/>
  <c r="Q6" i="23"/>
  <c r="AA6" i="23"/>
  <c r="AC6" i="23"/>
  <c r="AD6" i="23"/>
  <c r="AF6" i="23"/>
  <c r="AH6" i="23"/>
  <c r="AI6" i="23"/>
  <c r="AM6" i="23"/>
  <c r="AN6" i="23"/>
  <c r="AR6" i="23"/>
  <c r="AS6" i="23"/>
  <c r="AW6" i="23"/>
  <c r="AX6" i="23"/>
  <c r="AW96" i="23"/>
  <c r="AR95" i="23"/>
  <c r="AR37" i="23"/>
  <c r="AR94" i="23"/>
  <c r="AN37" i="23"/>
  <c r="AM37" i="23"/>
  <c r="AN94" i="23"/>
  <c r="AM94" i="23"/>
  <c r="AN93" i="23"/>
  <c r="AM93" i="23"/>
  <c r="AN92" i="23"/>
  <c r="AM92" i="23"/>
  <c r="AN90" i="23"/>
  <c r="AM90" i="23"/>
  <c r="AI37" i="23"/>
  <c r="AH37" i="23"/>
  <c r="AI94" i="23"/>
  <c r="AH94" i="23"/>
  <c r="AI93" i="23"/>
  <c r="AH93" i="23"/>
  <c r="AI92" i="23"/>
  <c r="AH92" i="23"/>
  <c r="AI90" i="23"/>
  <c r="AH90" i="23"/>
  <c r="AR92" i="23"/>
  <c r="AW95" i="23"/>
  <c r="AR90" i="23"/>
  <c r="AW37" i="23"/>
  <c r="AW94" i="23"/>
  <c r="AW92" i="23"/>
  <c r="AW91" i="23"/>
  <c r="AW38" i="23"/>
  <c r="AF39" i="23"/>
  <c r="AF70" i="23"/>
  <c r="AD70" i="23"/>
  <c r="AF55" i="23"/>
  <c r="AD55" i="23"/>
  <c r="A70" i="23"/>
  <c r="A55" i="23"/>
  <c r="AM70" i="23"/>
  <c r="AR70" i="23"/>
  <c r="AW70" i="23"/>
  <c r="AC55" i="23"/>
  <c r="AW87" i="23"/>
  <c r="AR87" i="23"/>
  <c r="AM87" i="23"/>
  <c r="AH87" i="23"/>
  <c r="AF87" i="23"/>
  <c r="AC87" i="23"/>
  <c r="AW82" i="23"/>
  <c r="AR82" i="23"/>
  <c r="AM82" i="23"/>
  <c r="AH82" i="23"/>
  <c r="AF82" i="23"/>
  <c r="AC82" i="23"/>
  <c r="A87" i="23"/>
  <c r="A82" i="23"/>
  <c r="AR55" i="23"/>
  <c r="AH55" i="23"/>
  <c r="AM55" i="23"/>
  <c r="AW55" i="23"/>
  <c r="AF63" i="23"/>
  <c r="AW66" i="23"/>
  <c r="AR66" i="23"/>
  <c r="AM66" i="23"/>
  <c r="AH66" i="23"/>
  <c r="AC66" i="23"/>
  <c r="AF69" i="23"/>
  <c r="AF75" i="23"/>
  <c r="AF76" i="23"/>
  <c r="AF5" i="23"/>
  <c r="AF46" i="23"/>
  <c r="AA46" i="23"/>
  <c r="Y46" i="23"/>
  <c r="AF25" i="23"/>
  <c r="R97" i="23"/>
  <c r="R99" i="23" s="1"/>
  <c r="R107" i="23" s="1"/>
  <c r="R109" i="23" s="1"/>
  <c r="R115" i="23" s="1"/>
  <c r="W97" i="23"/>
  <c r="W99" i="23" s="1"/>
  <c r="W107" i="23" s="1"/>
  <c r="W109" i="23" s="1"/>
  <c r="W115" i="23" s="1"/>
  <c r="M97" i="23"/>
  <c r="H97" i="23"/>
  <c r="J78" i="23"/>
  <c r="L78" i="23"/>
  <c r="O78" i="23"/>
  <c r="Q78" i="23"/>
  <c r="T78" i="23"/>
  <c r="V78" i="23"/>
  <c r="AF78" i="23"/>
  <c r="J79" i="23"/>
  <c r="L79" i="23"/>
  <c r="O79" i="23"/>
  <c r="Q79" i="23"/>
  <c r="T79" i="23"/>
  <c r="V79" i="23"/>
  <c r="AF79" i="23"/>
  <c r="J80" i="23"/>
  <c r="L80" i="23"/>
  <c r="O80" i="23"/>
  <c r="Q80" i="23"/>
  <c r="T80" i="23"/>
  <c r="V80" i="23"/>
  <c r="AF80" i="23"/>
  <c r="J81" i="23"/>
  <c r="L81" i="23"/>
  <c r="O81" i="23"/>
  <c r="Q81" i="23"/>
  <c r="T81" i="23"/>
  <c r="V81" i="23"/>
  <c r="AF81" i="23"/>
  <c r="J83" i="23"/>
  <c r="L83" i="23"/>
  <c r="O83" i="23"/>
  <c r="Q83" i="23"/>
  <c r="T83" i="23"/>
  <c r="V83" i="23"/>
  <c r="AF83" i="23"/>
  <c r="J84" i="23"/>
  <c r="L84" i="23"/>
  <c r="O84" i="23"/>
  <c r="Q84" i="23"/>
  <c r="T84" i="23"/>
  <c r="V84" i="23"/>
  <c r="AF84" i="23"/>
  <c r="J85" i="23"/>
  <c r="L85" i="23"/>
  <c r="O85" i="23"/>
  <c r="Q85" i="23"/>
  <c r="T85" i="23"/>
  <c r="V85" i="23"/>
  <c r="AF85" i="23"/>
  <c r="J86" i="23"/>
  <c r="L86" i="23"/>
  <c r="O86" i="23"/>
  <c r="Q86" i="23"/>
  <c r="T86" i="23"/>
  <c r="V86" i="23"/>
  <c r="AF86" i="23"/>
  <c r="H99" i="23"/>
  <c r="H107" i="23" s="1"/>
  <c r="W112" i="23"/>
  <c r="R112" i="23"/>
  <c r="M112" i="23"/>
  <c r="H112" i="23"/>
  <c r="W111" i="23"/>
  <c r="R111" i="23"/>
  <c r="M111" i="23"/>
  <c r="M113" i="23" s="1"/>
  <c r="H111" i="23"/>
  <c r="H113" i="23" s="1"/>
  <c r="W108" i="23"/>
  <c r="R108" i="23"/>
  <c r="M108" i="23"/>
  <c r="H108" i="23"/>
  <c r="W101" i="23"/>
  <c r="R101" i="23"/>
  <c r="M101" i="23"/>
  <c r="H101" i="23"/>
  <c r="AB98" i="23"/>
  <c r="M99" i="23"/>
  <c r="M107" i="23"/>
  <c r="AW89" i="23"/>
  <c r="AR89" i="23"/>
  <c r="AM89" i="23"/>
  <c r="AH89" i="23"/>
  <c r="AF89" i="23"/>
  <c r="AC89" i="23"/>
  <c r="AA89" i="23"/>
  <c r="Y89" i="23"/>
  <c r="X89" i="23"/>
  <c r="V88" i="23"/>
  <c r="T88" i="23"/>
  <c r="Q88" i="23"/>
  <c r="O88" i="23"/>
  <c r="L88" i="23"/>
  <c r="J88" i="23"/>
  <c r="G88" i="23"/>
  <c r="E88" i="23"/>
  <c r="G86" i="23"/>
  <c r="E86" i="23"/>
  <c r="G85" i="23"/>
  <c r="E85" i="23"/>
  <c r="G84" i="23"/>
  <c r="E84" i="23"/>
  <c r="G83" i="23"/>
  <c r="E83" i="23"/>
  <c r="G81" i="23"/>
  <c r="E81" i="23"/>
  <c r="G80" i="23"/>
  <c r="E80" i="23"/>
  <c r="G79" i="23"/>
  <c r="E79" i="23"/>
  <c r="G78" i="23"/>
  <c r="E78" i="23"/>
  <c r="AF48" i="23"/>
  <c r="V48" i="23"/>
  <c r="T48" i="23"/>
  <c r="Q48" i="23"/>
  <c r="O48" i="23"/>
  <c r="L48" i="23"/>
  <c r="J48" i="23"/>
  <c r="G48" i="23"/>
  <c r="E48" i="23"/>
  <c r="AF62" i="23"/>
  <c r="AA62" i="23"/>
  <c r="V62" i="23"/>
  <c r="T62" i="23"/>
  <c r="Q62" i="23"/>
  <c r="O62" i="23"/>
  <c r="L62" i="23"/>
  <c r="J62" i="23"/>
  <c r="G62" i="23"/>
  <c r="E62" i="23"/>
  <c r="AF61" i="23"/>
  <c r="AA61" i="23"/>
  <c r="V61" i="23"/>
  <c r="T61" i="23"/>
  <c r="Q61" i="23"/>
  <c r="O61" i="23"/>
  <c r="L61" i="23"/>
  <c r="J61" i="23"/>
  <c r="G61" i="23"/>
  <c r="E61" i="23"/>
  <c r="AF60" i="23"/>
  <c r="V60" i="23"/>
  <c r="T60" i="23"/>
  <c r="Q60" i="23"/>
  <c r="O60" i="23"/>
  <c r="L60" i="23"/>
  <c r="J60" i="23"/>
  <c r="G60" i="23"/>
  <c r="E60" i="23"/>
  <c r="AF59" i="23"/>
  <c r="V59" i="23"/>
  <c r="T59" i="23"/>
  <c r="Q59" i="23"/>
  <c r="O59" i="23"/>
  <c r="L59" i="23"/>
  <c r="J59" i="23"/>
  <c r="G59" i="23"/>
  <c r="E59" i="23"/>
  <c r="AF58" i="23"/>
  <c r="V58" i="23"/>
  <c r="T58" i="23"/>
  <c r="Q58" i="23"/>
  <c r="O58" i="23"/>
  <c r="L58" i="23"/>
  <c r="J58" i="23"/>
  <c r="G58" i="23"/>
  <c r="E58" i="23"/>
  <c r="AF57" i="23"/>
  <c r="V57" i="23"/>
  <c r="T57" i="23"/>
  <c r="Q57" i="23"/>
  <c r="O57" i="23"/>
  <c r="L57" i="23"/>
  <c r="J57" i="23"/>
  <c r="G57" i="23"/>
  <c r="E57" i="23"/>
  <c r="AF56" i="23"/>
  <c r="V56" i="23"/>
  <c r="T56" i="23"/>
  <c r="Q56" i="23"/>
  <c r="O56" i="23"/>
  <c r="L56" i="23"/>
  <c r="J56" i="23"/>
  <c r="G56" i="23"/>
  <c r="E56" i="23"/>
  <c r="AF54" i="23"/>
  <c r="V54" i="23"/>
  <c r="T54" i="23"/>
  <c r="Q54" i="23"/>
  <c r="O54" i="23"/>
  <c r="L54" i="23"/>
  <c r="J54" i="23"/>
  <c r="G54" i="23"/>
  <c r="E54" i="23"/>
  <c r="AF53" i="23"/>
  <c r="V53" i="23"/>
  <c r="T53" i="23"/>
  <c r="Q53" i="23"/>
  <c r="O53" i="23"/>
  <c r="L53" i="23"/>
  <c r="J53" i="23"/>
  <c r="G53" i="23"/>
  <c r="E53" i="23"/>
  <c r="AF52" i="23"/>
  <c r="V52" i="23"/>
  <c r="T52" i="23"/>
  <c r="Q52" i="23"/>
  <c r="O52" i="23"/>
  <c r="L52" i="23"/>
  <c r="J52" i="23"/>
  <c r="G52" i="23"/>
  <c r="E52" i="23"/>
  <c r="AW51" i="23"/>
  <c r="AR51" i="23"/>
  <c r="AM51" i="23"/>
  <c r="AH51" i="23"/>
  <c r="AF51" i="23"/>
  <c r="AC51" i="23"/>
  <c r="V51" i="23"/>
  <c r="T51" i="23"/>
  <c r="Q51" i="23"/>
  <c r="O51" i="23"/>
  <c r="L51" i="23"/>
  <c r="J51" i="23"/>
  <c r="G51" i="23"/>
  <c r="E51" i="23"/>
  <c r="AF50" i="23"/>
  <c r="V50" i="23"/>
  <c r="T50" i="23"/>
  <c r="Q50" i="23"/>
  <c r="O50" i="23"/>
  <c r="L50" i="23"/>
  <c r="J50" i="23"/>
  <c r="G50" i="23"/>
  <c r="E50" i="23"/>
  <c r="AF49" i="23"/>
  <c r="V49" i="23"/>
  <c r="T49" i="23"/>
  <c r="Q49" i="23"/>
  <c r="O49" i="23"/>
  <c r="L49" i="23"/>
  <c r="J49" i="23"/>
  <c r="G49" i="23"/>
  <c r="E49" i="23"/>
  <c r="AF47" i="23"/>
  <c r="AA47" i="23"/>
  <c r="Z47" i="23"/>
  <c r="Y47" i="23"/>
  <c r="X47" i="23"/>
  <c r="AF45" i="23"/>
  <c r="V45" i="23"/>
  <c r="T45" i="23"/>
  <c r="Q45" i="23"/>
  <c r="O45" i="23"/>
  <c r="L45" i="23"/>
  <c r="J45" i="23"/>
  <c r="G45" i="23"/>
  <c r="E45" i="23"/>
  <c r="AF44" i="23"/>
  <c r="V44" i="23"/>
  <c r="T44" i="23"/>
  <c r="Q44" i="23"/>
  <c r="O44" i="23"/>
  <c r="L44" i="23"/>
  <c r="J44" i="23"/>
  <c r="G44" i="23"/>
  <c r="E44" i="23"/>
  <c r="AF43" i="23"/>
  <c r="V43" i="23"/>
  <c r="T43" i="23"/>
  <c r="Q43" i="23"/>
  <c r="O43" i="23"/>
  <c r="L43" i="23"/>
  <c r="J43" i="23"/>
  <c r="G43" i="23"/>
  <c r="E43" i="23"/>
  <c r="AF42" i="23"/>
  <c r="V42" i="23"/>
  <c r="T42" i="23"/>
  <c r="Q42" i="23"/>
  <c r="O42" i="23"/>
  <c r="L42" i="23"/>
  <c r="J42" i="23"/>
  <c r="G42" i="23"/>
  <c r="E42" i="23"/>
  <c r="AF41" i="23"/>
  <c r="V41" i="23"/>
  <c r="T41" i="23"/>
  <c r="Q41" i="23"/>
  <c r="O41" i="23"/>
  <c r="L41" i="23"/>
  <c r="J41" i="23"/>
  <c r="G41" i="23"/>
  <c r="E41" i="23"/>
  <c r="AF40" i="23"/>
  <c r="V40" i="23"/>
  <c r="T40" i="23"/>
  <c r="Q40" i="23"/>
  <c r="O40" i="23"/>
  <c r="L40" i="23"/>
  <c r="J40" i="23"/>
  <c r="G40" i="23"/>
  <c r="E40" i="23"/>
  <c r="V39" i="23"/>
  <c r="T39" i="23"/>
  <c r="Q39" i="23"/>
  <c r="O39" i="23"/>
  <c r="L39" i="23"/>
  <c r="J39" i="23"/>
  <c r="G39" i="23"/>
  <c r="E39" i="23"/>
  <c r="AF36" i="23"/>
  <c r="V36" i="23"/>
  <c r="T36" i="23"/>
  <c r="Q36" i="23"/>
  <c r="O36" i="23"/>
  <c r="L36" i="23"/>
  <c r="J36" i="23"/>
  <c r="G36" i="23"/>
  <c r="E36" i="23"/>
  <c r="AF35" i="23"/>
  <c r="V35" i="23"/>
  <c r="T35" i="23"/>
  <c r="Q35" i="23"/>
  <c r="O35" i="23"/>
  <c r="L35" i="23"/>
  <c r="J35" i="23"/>
  <c r="G35" i="23"/>
  <c r="E35" i="23"/>
  <c r="AX34" i="23"/>
  <c r="AS34" i="23"/>
  <c r="AN34" i="23"/>
  <c r="AI34" i="23"/>
  <c r="AF34" i="23"/>
  <c r="AD34" i="23"/>
  <c r="V34" i="23"/>
  <c r="T34" i="23"/>
  <c r="L34" i="23"/>
  <c r="J34" i="23"/>
  <c r="AF33" i="23"/>
  <c r="V33" i="23"/>
  <c r="T33" i="23"/>
  <c r="Q33" i="23"/>
  <c r="O33" i="23"/>
  <c r="L33" i="23"/>
  <c r="J33" i="23"/>
  <c r="G33" i="23"/>
  <c r="E33" i="23"/>
  <c r="AF32" i="23"/>
  <c r="V32" i="23"/>
  <c r="T32" i="23"/>
  <c r="Q32" i="23"/>
  <c r="O32" i="23"/>
  <c r="L32" i="23"/>
  <c r="J32" i="23"/>
  <c r="G32" i="23"/>
  <c r="E32" i="23"/>
  <c r="AF31" i="23"/>
  <c r="V31" i="23"/>
  <c r="T31" i="23"/>
  <c r="Q31" i="23"/>
  <c r="O31" i="23"/>
  <c r="L31" i="23"/>
  <c r="J31" i="23"/>
  <c r="G31" i="23"/>
  <c r="E31" i="23"/>
  <c r="AF30" i="23"/>
  <c r="V30" i="23"/>
  <c r="T30" i="23"/>
  <c r="Q30" i="23"/>
  <c r="O30" i="23"/>
  <c r="L30" i="23"/>
  <c r="J30" i="23"/>
  <c r="G30" i="23"/>
  <c r="E30" i="23"/>
  <c r="AF29" i="23"/>
  <c r="V29" i="23"/>
  <c r="T29" i="23"/>
  <c r="Q29" i="23"/>
  <c r="O29" i="23"/>
  <c r="L29" i="23"/>
  <c r="J29" i="23"/>
  <c r="G29" i="23"/>
  <c r="E29" i="23"/>
  <c r="AW28" i="23"/>
  <c r="AR28" i="23"/>
  <c r="AN28" i="23"/>
  <c r="AM28" i="23"/>
  <c r="AI28" i="23"/>
  <c r="AH28" i="23"/>
  <c r="AF28" i="23"/>
  <c r="AD28" i="23"/>
  <c r="AC28" i="23"/>
  <c r="AA28" i="23"/>
  <c r="AW27" i="23"/>
  <c r="AR27" i="23"/>
  <c r="AN27" i="23"/>
  <c r="AI27" i="23"/>
  <c r="AH27" i="23"/>
  <c r="AF27" i="23"/>
  <c r="AD27" i="23"/>
  <c r="AC27" i="23"/>
  <c r="AA27" i="23"/>
  <c r="AX26" i="23"/>
  <c r="AW26" i="23"/>
  <c r="AS26" i="23"/>
  <c r="AR26" i="23"/>
  <c r="AN26" i="23"/>
  <c r="AM26" i="23"/>
  <c r="AI26" i="23"/>
  <c r="AH26" i="23"/>
  <c r="AF26" i="23"/>
  <c r="AD26" i="23"/>
  <c r="AC26" i="23"/>
  <c r="AA26" i="23"/>
  <c r="AM25" i="23"/>
  <c r="AH25" i="23"/>
  <c r="AC25" i="23"/>
  <c r="V25" i="23"/>
  <c r="T25" i="23"/>
  <c r="AF24" i="23"/>
  <c r="V24" i="23"/>
  <c r="T24" i="23"/>
  <c r="Q24" i="23"/>
  <c r="O24" i="23"/>
  <c r="L24" i="23"/>
  <c r="J24" i="23"/>
  <c r="G24" i="23"/>
  <c r="E24" i="23"/>
  <c r="AF23" i="23"/>
  <c r="V23" i="23"/>
  <c r="T23" i="23"/>
  <c r="Q23" i="23"/>
  <c r="O23" i="23"/>
  <c r="L23" i="23"/>
  <c r="J23" i="23"/>
  <c r="G23" i="23"/>
  <c r="E23" i="23"/>
  <c r="AF22" i="23"/>
  <c r="V22" i="23"/>
  <c r="T22" i="23"/>
  <c r="Q22" i="23"/>
  <c r="O22" i="23"/>
  <c r="L22" i="23"/>
  <c r="J22" i="23"/>
  <c r="G22" i="23"/>
  <c r="E22" i="23"/>
  <c r="AF21" i="23"/>
  <c r="V21" i="23"/>
  <c r="T21" i="23"/>
  <c r="Q21" i="23"/>
  <c r="O21" i="23"/>
  <c r="L21" i="23"/>
  <c r="J21" i="23"/>
  <c r="G21" i="23"/>
  <c r="E21" i="23"/>
  <c r="AF20" i="23"/>
  <c r="V20" i="23"/>
  <c r="T20" i="23"/>
  <c r="Q20" i="23"/>
  <c r="O20" i="23"/>
  <c r="L20" i="23"/>
  <c r="J20" i="23"/>
  <c r="AF4" i="23"/>
  <c r="V4" i="23"/>
  <c r="T4" i="23"/>
  <c r="Q4" i="23"/>
  <c r="O4" i="23"/>
  <c r="L4" i="23"/>
  <c r="J4" i="23"/>
  <c r="AF19" i="23"/>
  <c r="V19" i="23"/>
  <c r="T19" i="23"/>
  <c r="Q19" i="23"/>
  <c r="O19" i="23"/>
  <c r="L19" i="23"/>
  <c r="J19" i="23"/>
  <c r="AF7" i="23"/>
  <c r="V7" i="23"/>
  <c r="T7" i="23"/>
  <c r="Q7" i="23"/>
  <c r="O7" i="23"/>
  <c r="L7" i="23"/>
  <c r="J7" i="23"/>
  <c r="G7" i="23"/>
  <c r="E7" i="23"/>
  <c r="AF18" i="23"/>
  <c r="AA18" i="23"/>
  <c r="V18" i="23"/>
  <c r="T18" i="23"/>
  <c r="G18" i="23"/>
  <c r="E18" i="23"/>
  <c r="AF17" i="23"/>
  <c r="V17" i="23"/>
  <c r="T17" i="23"/>
  <c r="Q17" i="23"/>
  <c r="O17" i="23"/>
  <c r="AF16" i="23"/>
  <c r="V16" i="23"/>
  <c r="T16" i="23"/>
  <c r="Q16" i="23"/>
  <c r="O16" i="23"/>
  <c r="L16" i="23"/>
  <c r="J16" i="23"/>
  <c r="G16" i="23"/>
  <c r="E16" i="23"/>
  <c r="AW15" i="23"/>
  <c r="AR15" i="23"/>
  <c r="AM15" i="23"/>
  <c r="AH15" i="23"/>
  <c r="AF15" i="23"/>
  <c r="AC15" i="23"/>
  <c r="AA15" i="23"/>
  <c r="AF14" i="23"/>
  <c r="V14" i="23"/>
  <c r="T14" i="23"/>
  <c r="Q14" i="23"/>
  <c r="O14" i="23"/>
  <c r="L14" i="23"/>
  <c r="J14" i="23"/>
  <c r="G14" i="23"/>
  <c r="E14" i="23"/>
  <c r="AF13" i="23"/>
  <c r="V13" i="23"/>
  <c r="T13" i="23"/>
  <c r="Q13" i="23"/>
  <c r="O13" i="23"/>
  <c r="L13" i="23"/>
  <c r="J13" i="23"/>
  <c r="G13" i="23"/>
  <c r="E13" i="23"/>
  <c r="AF12" i="23"/>
  <c r="V12" i="23"/>
  <c r="T12" i="23"/>
  <c r="Q12" i="23"/>
  <c r="O12" i="23"/>
  <c r="L12" i="23"/>
  <c r="J12" i="23"/>
  <c r="G12" i="23"/>
  <c r="E12" i="23"/>
  <c r="AF11" i="23"/>
  <c r="V11" i="23"/>
  <c r="T11" i="23"/>
  <c r="Q11" i="23"/>
  <c r="O11" i="23"/>
  <c r="L11" i="23"/>
  <c r="J11" i="23"/>
  <c r="G11" i="23"/>
  <c r="E11" i="23"/>
  <c r="AF10" i="23"/>
  <c r="V10" i="23"/>
  <c r="T10" i="23"/>
  <c r="Q10" i="23"/>
  <c r="O10" i="23"/>
  <c r="L10" i="23"/>
  <c r="J10" i="23"/>
  <c r="G10" i="23"/>
  <c r="E10" i="23"/>
  <c r="AF9" i="23"/>
  <c r="V9" i="23"/>
  <c r="T9" i="23"/>
  <c r="Q9" i="23"/>
  <c r="O9" i="23"/>
  <c r="L9" i="23"/>
  <c r="J9" i="23"/>
  <c r="G9" i="23"/>
  <c r="E9" i="23"/>
  <c r="AF8" i="23"/>
  <c r="V8" i="23"/>
  <c r="T8" i="23"/>
  <c r="Q8" i="23"/>
  <c r="O8" i="23"/>
  <c r="L8" i="23"/>
  <c r="J8" i="23"/>
  <c r="G8" i="23"/>
  <c r="E8" i="23"/>
  <c r="AF3" i="23"/>
  <c r="V3" i="23"/>
  <c r="T3" i="23"/>
  <c r="Q3" i="23"/>
  <c r="O3" i="23"/>
  <c r="L3" i="23"/>
  <c r="J3" i="23"/>
  <c r="G3" i="23"/>
  <c r="E3" i="23"/>
  <c r="M109" i="23"/>
  <c r="R113" i="23"/>
  <c r="W113" i="23"/>
  <c r="M115" i="23"/>
  <c r="AR25" i="23"/>
  <c r="AH74" i="23"/>
  <c r="AC74" i="23"/>
  <c r="AM74" i="23"/>
  <c r="AR74" i="23"/>
  <c r="AR69" i="23"/>
  <c r="AC65" i="23"/>
  <c r="AM65" i="23"/>
  <c r="AW65" i="23"/>
  <c r="AR65" i="23"/>
  <c r="AH65" i="23"/>
  <c r="AC75" i="23"/>
  <c r="AM75" i="23"/>
  <c r="AH73" i="23"/>
  <c r="AM73" i="23"/>
  <c r="AC73" i="23"/>
  <c r="AH68" i="23"/>
  <c r="AC68" i="23"/>
  <c r="AM68" i="23"/>
  <c r="AW68" i="23"/>
  <c r="AR68" i="23"/>
  <c r="AC69" i="23"/>
  <c r="AH72" i="23"/>
  <c r="AW72" i="23"/>
  <c r="AM72" i="23"/>
  <c r="AC72" i="23"/>
  <c r="AR72" i="23"/>
  <c r="AC67" i="23"/>
  <c r="AH67" i="23"/>
  <c r="AM67" i="23"/>
  <c r="AC76" i="23"/>
  <c r="AC39" i="23"/>
  <c r="AW25" i="23"/>
  <c r="X62" i="23"/>
  <c r="AW69" i="23"/>
  <c r="AM64" i="23"/>
  <c r="AC64" i="23"/>
  <c r="AR43" i="23"/>
  <c r="AM69" i="23"/>
  <c r="AH16" i="23"/>
  <c r="AW16" i="23"/>
  <c r="AR16" i="23"/>
  <c r="AM48" i="23"/>
  <c r="AW77" i="23"/>
  <c r="AH76" i="23"/>
  <c r="AM77" i="23"/>
  <c r="AM76" i="23"/>
  <c r="AR77" i="23"/>
  <c r="AW71" i="23"/>
  <c r="AW56" i="23"/>
  <c r="AR71" i="23"/>
  <c r="AR56" i="23"/>
  <c r="AH54" i="23"/>
  <c r="AH69" i="23"/>
  <c r="AM71" i="23"/>
  <c r="AH71" i="23"/>
  <c r="AC71" i="23"/>
  <c r="AC35" i="23"/>
  <c r="AC63" i="23"/>
  <c r="AW43" i="23"/>
  <c r="AC52" i="23"/>
  <c r="AM50" i="23"/>
  <c r="AH50" i="23"/>
  <c r="AM31" i="23"/>
  <c r="AH31" i="23"/>
  <c r="AR83" i="23"/>
  <c r="AW83" i="23"/>
  <c r="AW80" i="23"/>
  <c r="AR80" i="23"/>
  <c r="AM79" i="23"/>
  <c r="AH79" i="23"/>
  <c r="AH61" i="23"/>
  <c r="AW61" i="23"/>
  <c r="X61" i="23"/>
  <c r="AW60" i="23"/>
  <c r="AC60" i="23"/>
  <c r="AR60" i="23"/>
  <c r="AR57" i="23"/>
  <c r="AW57" i="23"/>
  <c r="AC57" i="23"/>
  <c r="AC54" i="23"/>
  <c r="AR53" i="23"/>
  <c r="AW53" i="23"/>
  <c r="AC53" i="23"/>
  <c r="AR42" i="23"/>
  <c r="AW42" i="23"/>
  <c r="AM42" i="23"/>
  <c r="AM41" i="23"/>
  <c r="AW39" i="23"/>
  <c r="AR39" i="23"/>
  <c r="AH36" i="23"/>
  <c r="AW36" i="23"/>
  <c r="AC36" i="23"/>
  <c r="AW35" i="23"/>
  <c r="AR35" i="23"/>
  <c r="AM33" i="23"/>
  <c r="AH33" i="23"/>
  <c r="AW32" i="23"/>
  <c r="AR32" i="23"/>
  <c r="AH29" i="23"/>
  <c r="AM29" i="23"/>
  <c r="AC24" i="23"/>
  <c r="AH24" i="23"/>
  <c r="AH23" i="23"/>
  <c r="AM23" i="23"/>
  <c r="AM22" i="23"/>
  <c r="AR22" i="23"/>
  <c r="AH22" i="23"/>
  <c r="AW50" i="23"/>
  <c r="AC50" i="23"/>
  <c r="AR50" i="23"/>
  <c r="AC49" i="23"/>
  <c r="AW31" i="23"/>
  <c r="AR31" i="23"/>
  <c r="AM83" i="23"/>
  <c r="AM80" i="23"/>
  <c r="AH80" i="23"/>
  <c r="AW79" i="23"/>
  <c r="AC79" i="23"/>
  <c r="AR79" i="23"/>
  <c r="AR61" i="23"/>
  <c r="AC61" i="23"/>
  <c r="AM61" i="23"/>
  <c r="AM60" i="23"/>
  <c r="AH60" i="23"/>
  <c r="AH57" i="23"/>
  <c r="AM57" i="23"/>
  <c r="AR54" i="23"/>
  <c r="AH53" i="23"/>
  <c r="AM53" i="23"/>
  <c r="AH42" i="23"/>
  <c r="AR41" i="23"/>
  <c r="AM39" i="23"/>
  <c r="AH39" i="23"/>
  <c r="AR36" i="23"/>
  <c r="AM36" i="23"/>
  <c r="AM35" i="23"/>
  <c r="AW33" i="23"/>
  <c r="AC33" i="23"/>
  <c r="AR33" i="23"/>
  <c r="AM32" i="23"/>
  <c r="AH32" i="23"/>
  <c r="AR29" i="23"/>
  <c r="AW29" i="23"/>
  <c r="AC29" i="23"/>
  <c r="AR23" i="23"/>
  <c r="AW23" i="23"/>
  <c r="AC23" i="23"/>
  <c r="AW22" i="23"/>
  <c r="AC22" i="23"/>
  <c r="AC40" i="23"/>
  <c r="AH64" i="23"/>
  <c r="AW54" i="23"/>
  <c r="AM54" i="23"/>
  <c r="AC16" i="23"/>
  <c r="AM16" i="23"/>
  <c r="AX36" i="23"/>
  <c r="AH63" i="23"/>
  <c r="AC56" i="23"/>
  <c r="AC59" i="23"/>
  <c r="AC62" i="23"/>
  <c r="AC78" i="23"/>
  <c r="AS29" i="23"/>
  <c r="AR4" i="23"/>
  <c r="AW4" i="23"/>
  <c r="AC4" i="23"/>
  <c r="AH19" i="23"/>
  <c r="AC19" i="23"/>
  <c r="AH4" i="23"/>
  <c r="AM4" i="23"/>
  <c r="AM19" i="23"/>
  <c r="AC21" i="23"/>
  <c r="AC18" i="23"/>
  <c r="AC17" i="23"/>
  <c r="AD36" i="23"/>
  <c r="AI36" i="23"/>
  <c r="AM63" i="23"/>
  <c r="AC7" i="23"/>
  <c r="AW10" i="23"/>
  <c r="AN36" i="23"/>
  <c r="AS36" i="23"/>
  <c r="X11" i="23"/>
  <c r="AX29" i="23"/>
  <c r="AH85" i="23"/>
  <c r="AH78" i="23"/>
  <c r="AH62" i="23"/>
  <c r="AH59" i="23"/>
  <c r="AR9" i="23"/>
  <c r="AM9" i="23"/>
  <c r="AC9" i="23"/>
  <c r="AW9" i="23"/>
  <c r="AX19" i="23"/>
  <c r="AC11" i="23"/>
  <c r="AS19" i="23"/>
  <c r="AN19" i="23"/>
  <c r="AH17" i="23"/>
  <c r="AM58" i="23"/>
  <c r="AH18" i="23"/>
  <c r="AC14" i="23"/>
  <c r="AH30" i="23"/>
  <c r="AR24" i="23"/>
  <c r="AM46" i="23"/>
  <c r="AM45" i="23"/>
  <c r="AM47" i="23"/>
  <c r="AR63" i="23"/>
  <c r="AH21" i="23"/>
  <c r="AR47" i="23"/>
  <c r="AN29" i="23"/>
  <c r="AR40" i="23"/>
  <c r="AM59" i="23"/>
  <c r="AM62" i="23"/>
  <c r="AM78" i="23"/>
  <c r="AM81" i="23"/>
  <c r="AI29" i="23"/>
  <c r="AM86" i="23"/>
  <c r="AD29" i="23"/>
  <c r="AM49" i="23"/>
  <c r="AC12" i="23"/>
  <c r="AM30" i="23"/>
  <c r="AM84" i="23"/>
  <c r="AM85" i="23"/>
  <c r="AR3" i="23"/>
  <c r="AW3" i="23"/>
  <c r="AM3" i="23"/>
  <c r="AM40" i="23"/>
  <c r="AM56" i="23"/>
  <c r="AM43" i="23"/>
  <c r="AM11" i="23"/>
  <c r="AR58" i="23"/>
  <c r="AM21" i="23"/>
  <c r="AM17" i="23"/>
  <c r="AW24" i="23"/>
  <c r="AM24" i="23"/>
  <c r="AR46" i="23"/>
  <c r="AW63" i="23"/>
  <c r="AM44" i="23"/>
  <c r="AW47" i="23"/>
  <c r="AR81" i="23"/>
  <c r="AR78" i="23"/>
  <c r="AR62" i="23"/>
  <c r="AR59" i="23"/>
  <c r="AR85" i="23"/>
  <c r="AR49" i="23"/>
  <c r="AR84" i="23"/>
  <c r="AR30" i="23"/>
  <c r="AR86" i="23"/>
  <c r="AE28" i="23"/>
  <c r="AH14" i="23"/>
  <c r="AE26" i="23"/>
  <c r="AM10" i="23"/>
  <c r="AR21" i="23"/>
  <c r="AR18" i="23"/>
  <c r="AR17" i="23"/>
  <c r="AR45" i="23"/>
  <c r="AR44" i="23"/>
  <c r="AW46" i="23"/>
  <c r="AW86" i="23"/>
  <c r="AM13" i="23"/>
  <c r="AW30" i="23"/>
  <c r="AW84" i="23"/>
  <c r="AM14" i="23"/>
  <c r="AW59" i="23"/>
  <c r="AW62" i="23"/>
  <c r="AW78" i="23"/>
  <c r="AW81" i="23"/>
  <c r="AW58" i="23"/>
  <c r="AW45" i="23"/>
  <c r="AW44" i="23"/>
  <c r="AR8" i="23"/>
  <c r="AR13" i="23"/>
  <c r="AR12" i="23"/>
  <c r="AR14" i="23"/>
  <c r="AW21" i="23"/>
  <c r="AW18" i="23"/>
  <c r="AW17" i="23"/>
  <c r="AW13" i="23"/>
  <c r="AW8" i="23"/>
  <c r="AW14" i="23"/>
  <c r="AH7" i="23"/>
  <c r="AV98" i="23"/>
  <c r="AM7" i="23"/>
  <c r="AM5" i="23"/>
  <c r="BA98" i="23"/>
  <c r="AR7" i="23"/>
  <c r="AR5" i="23"/>
  <c r="AY20" i="23"/>
  <c r="AT20" i="23"/>
  <c r="AO20" i="23"/>
  <c r="AW5" i="23"/>
  <c r="AW7" i="23"/>
  <c r="AY28" i="23"/>
  <c r="AT28" i="23"/>
  <c r="AO28" i="23"/>
  <c r="AJ28" i="23"/>
  <c r="AJ26" i="23"/>
  <c r="AT26" i="23"/>
  <c r="AO26" i="23"/>
  <c r="AY26" i="23"/>
  <c r="AI3" i="23"/>
  <c r="AS3" i="23"/>
  <c r="AD3" i="23"/>
  <c r="AN3" i="23"/>
  <c r="AX3" i="23"/>
  <c r="AA16" i="23"/>
  <c r="AX9" i="23"/>
  <c r="AS9" i="23"/>
  <c r="AN9" i="23"/>
  <c r="AA33" i="23"/>
  <c r="AN22" i="23"/>
  <c r="AX23" i="23"/>
  <c r="AS23" i="23"/>
  <c r="AD24" i="23"/>
  <c r="AX30" i="23"/>
  <c r="AS33" i="23"/>
  <c r="AD33" i="23"/>
  <c r="AN33" i="23"/>
  <c r="AX22" i="23"/>
  <c r="AI23" i="23"/>
  <c r="AS22" i="23"/>
  <c r="AD23" i="23"/>
  <c r="AN23" i="23"/>
  <c r="AX24" i="23"/>
  <c r="AX33" i="23"/>
  <c r="AI33" i="23"/>
  <c r="AN42" i="23"/>
  <c r="AX14" i="23"/>
  <c r="AI14" i="23"/>
  <c r="AS14" i="23"/>
  <c r="AD14" i="23"/>
  <c r="AN14" i="23"/>
  <c r="AI12" i="23"/>
  <c r="AN13" i="23"/>
  <c r="AN10" i="23"/>
  <c r="AX10" i="23"/>
  <c r="AX11" i="23"/>
  <c r="AI11" i="23"/>
  <c r="AS11" i="23"/>
  <c r="AD12" i="23"/>
  <c r="AN12" i="23"/>
  <c r="AS10" i="23"/>
  <c r="AD11" i="23"/>
  <c r="AN11" i="23"/>
  <c r="AA17" i="23"/>
  <c r="AA19" i="23"/>
  <c r="AD25" i="23"/>
  <c r="AN21" i="23"/>
  <c r="AD21" i="23"/>
  <c r="AS7" i="23"/>
  <c r="AD7" i="23"/>
  <c r="AN7" i="23"/>
  <c r="AX7" i="23"/>
  <c r="AI7" i="23"/>
  <c r="AI25" i="23"/>
  <c r="AN25" i="23"/>
  <c r="AS25" i="23"/>
  <c r="AX25" i="23"/>
  <c r="AA25" i="23"/>
  <c r="AX56" i="23"/>
  <c r="AX65" i="23"/>
  <c r="AN53" i="23"/>
  <c r="AX54" i="23"/>
  <c r="AS54" i="23"/>
  <c r="AX35" i="23"/>
  <c r="AS53" i="23"/>
  <c r="AN54" i="23"/>
  <c r="AS35" i="23"/>
  <c r="AS39" i="23"/>
  <c r="AD39" i="23"/>
  <c r="AN45" i="23"/>
  <c r="AN49" i="23"/>
  <c r="AX49" i="23"/>
  <c r="AS52" i="23"/>
  <c r="AX53" i="23"/>
  <c r="AN35" i="23"/>
  <c r="AN39" i="23"/>
  <c r="AX39" i="23"/>
  <c r="AI39" i="23"/>
  <c r="AN44" i="23"/>
  <c r="AS45" i="23"/>
  <c r="AS49" i="23"/>
  <c r="AN50" i="23"/>
  <c r="AN52" i="23"/>
  <c r="AX52" i="23"/>
  <c r="AN56" i="23"/>
  <c r="AS56" i="23"/>
  <c r="AI89" i="23"/>
  <c r="AN89" i="23"/>
  <c r="AX89" i="23"/>
  <c r="AD89" i="23"/>
  <c r="AS89" i="23"/>
  <c r="AX57" i="23"/>
  <c r="AS57" i="23"/>
  <c r="AX59" i="23"/>
  <c r="AN48" i="23"/>
  <c r="AS81" i="23"/>
  <c r="AX81" i="23"/>
  <c r="AN81" i="23"/>
  <c r="AD82" i="23"/>
  <c r="AX85" i="23"/>
  <c r="AX86" i="23"/>
  <c r="AD87" i="23"/>
  <c r="AI88" i="23"/>
  <c r="AS88" i="23"/>
  <c r="AS84" i="23"/>
  <c r="AX84" i="23"/>
  <c r="AN86" i="23"/>
  <c r="AS86" i="23"/>
  <c r="AD88" i="23"/>
  <c r="AN88" i="23"/>
  <c r="AX88" i="23"/>
  <c r="AW85" i="23"/>
  <c r="AK94" i="23"/>
  <c r="AP87" i="23"/>
  <c r="AK71" i="23"/>
  <c r="AU47" i="23"/>
  <c r="AP39" i="23"/>
  <c r="AP7" i="23"/>
  <c r="X51" i="23"/>
  <c r="X16" i="23"/>
  <c r="AZ3" i="23"/>
  <c r="Z14" i="23"/>
  <c r="AB56" i="23"/>
  <c r="Z59" i="23"/>
  <c r="AB80" i="23"/>
  <c r="AB81" i="23"/>
  <c r="AB86" i="23"/>
  <c r="Y85" i="23"/>
  <c r="AU50" i="23"/>
  <c r="BA54" i="23"/>
  <c r="AU68" i="23"/>
  <c r="AU70" i="23"/>
  <c r="AU71" i="23"/>
  <c r="AZ72" i="23"/>
  <c r="AU73" i="23"/>
  <c r="AZ74" i="23"/>
  <c r="AU75" i="23"/>
  <c r="AZ78" i="23"/>
  <c r="AU79" i="23"/>
  <c r="AU83" i="23"/>
  <c r="AZ84" i="23"/>
  <c r="CW11" i="28"/>
  <c r="CV11" i="28"/>
  <c r="CU11" i="28"/>
  <c r="CT11" i="28"/>
  <c r="CS11" i="28"/>
  <c r="CR11" i="28"/>
  <c r="G1225" i="4" s="1"/>
  <c r="CQ11" i="28"/>
  <c r="CQ12" i="28" s="1"/>
  <c r="G1213" i="4" s="1"/>
  <c r="CP11" i="28"/>
  <c r="CO11" i="28"/>
  <c r="CO12" i="28" s="1"/>
  <c r="G1317" i="4" s="1"/>
  <c r="AZ91" i="23" s="1"/>
  <c r="CN11" i="28"/>
  <c r="CN12" i="28" s="1"/>
  <c r="CM11" i="28"/>
  <c r="G897" i="4" s="1"/>
  <c r="AU89" i="23" s="1"/>
  <c r="CL11" i="28"/>
  <c r="CK11" i="28"/>
  <c r="AW11" i="28"/>
  <c r="AW12" i="28" s="1"/>
  <c r="AV11" i="28"/>
  <c r="AU11" i="28"/>
  <c r="AT11" i="28"/>
  <c r="AS11" i="28"/>
  <c r="AS12" i="28" s="1"/>
  <c r="G573" i="4" s="1"/>
  <c r="AZ44" i="23" s="1"/>
  <c r="AR11" i="28"/>
  <c r="AR12" i="28" s="1"/>
  <c r="G560" i="4" s="1"/>
  <c r="AZ43" i="23" s="1"/>
  <c r="AQ11" i="28"/>
  <c r="AP11" i="28"/>
  <c r="AP12" i="28" s="1"/>
  <c r="AO11" i="28"/>
  <c r="AO12" i="28" s="1"/>
  <c r="G521" i="4" s="1"/>
  <c r="AZ40" i="23" s="1"/>
  <c r="AN11" i="28"/>
  <c r="AN12" i="28" s="1"/>
  <c r="AM11" i="28"/>
  <c r="AL11" i="28"/>
  <c r="AK11" i="28"/>
  <c r="AK12" i="28" s="1"/>
  <c r="AI11" i="28"/>
  <c r="AH11" i="28"/>
  <c r="AG11" i="28"/>
  <c r="AF11" i="28"/>
  <c r="AE11" i="28"/>
  <c r="AD11" i="28"/>
  <c r="AB11" i="28"/>
  <c r="Y11" i="28"/>
  <c r="Y12" i="28" s="1"/>
  <c r="X11" i="28"/>
  <c r="W10" i="28"/>
  <c r="W11" i="28"/>
  <c r="W12" i="28" s="1"/>
  <c r="V11" i="28"/>
  <c r="U11" i="28"/>
  <c r="U12" i="28" s="1"/>
  <c r="T11" i="28"/>
  <c r="S11" i="28"/>
  <c r="R11" i="28"/>
  <c r="Q11" i="28"/>
  <c r="Q12" i="28" s="1"/>
  <c r="P11" i="28"/>
  <c r="O11" i="28"/>
  <c r="N11" i="28"/>
  <c r="N12" i="28" s="1"/>
  <c r="M11" i="28"/>
  <c r="M12" i="28" s="1"/>
  <c r="L11" i="28"/>
  <c r="K11" i="28"/>
  <c r="J11" i="28"/>
  <c r="J12" i="28" s="1"/>
  <c r="G66" i="4" s="1"/>
  <c r="AZ11" i="23" s="1"/>
  <c r="I11" i="28"/>
  <c r="I12" i="28" s="1"/>
  <c r="G53" i="4" s="1"/>
  <c r="AZ10" i="23" s="1"/>
  <c r="H11" i="28"/>
  <c r="G11" i="28"/>
  <c r="F11" i="28"/>
  <c r="F12" i="28" s="1"/>
  <c r="G183" i="4" s="1"/>
  <c r="AZ7" i="23" s="1"/>
  <c r="E11" i="28"/>
  <c r="D11" i="28"/>
  <c r="C11" i="28"/>
  <c r="B11" i="28"/>
  <c r="BL11" i="28"/>
  <c r="AM12" i="28"/>
  <c r="CW12" i="28"/>
  <c r="G1291" i="4" s="1"/>
  <c r="AZ96" i="23" s="1"/>
  <c r="AC12" i="28"/>
  <c r="Z12" i="28"/>
  <c r="CR12" i="28"/>
  <c r="G1226" i="4" s="1"/>
  <c r="H1226" i="4" s="1"/>
  <c r="CT12" i="28"/>
  <c r="CS12" i="28"/>
  <c r="CP12" i="28"/>
  <c r="P12" i="28"/>
  <c r="AV12" i="28"/>
  <c r="G925" i="4" s="1"/>
  <c r="BD12" i="28"/>
  <c r="CD12" i="28"/>
  <c r="BQ12" i="28"/>
  <c r="L12" i="28"/>
  <c r="G92" i="4" s="1"/>
  <c r="BH12" i="28"/>
  <c r="K12" i="28"/>
  <c r="CE12" i="28"/>
  <c r="BG12" i="28"/>
  <c r="G703" i="4" s="1"/>
  <c r="AZ58" i="23" s="1"/>
  <c r="AY12" i="28"/>
  <c r="AH12" i="28"/>
  <c r="C12" i="28"/>
  <c r="CL12" i="28"/>
  <c r="BV12" i="28"/>
  <c r="BF12" i="28"/>
  <c r="AX12" i="28"/>
  <c r="AG12" i="28"/>
  <c r="CK12" i="28"/>
  <c r="CC12" i="28"/>
  <c r="BU12" i="28"/>
  <c r="BM12" i="28"/>
  <c r="BE12" i="28"/>
  <c r="AF12" i="28"/>
  <c r="H12" i="28"/>
  <c r="G40" i="4" s="1"/>
  <c r="AZ9" i="23" s="1"/>
  <c r="CJ12" i="28"/>
  <c r="CB12" i="28"/>
  <c r="BT12" i="28"/>
  <c r="BL12" i="28"/>
  <c r="G1122" i="4" s="1"/>
  <c r="AZ63" i="23" s="1"/>
  <c r="O12" i="28"/>
  <c r="G12" i="28"/>
  <c r="CI12" i="28"/>
  <c r="CA12" i="28"/>
  <c r="BS12" i="28"/>
  <c r="BK12" i="28"/>
  <c r="BC12" i="28"/>
  <c r="G664" i="4" s="1"/>
  <c r="AZ54" i="23" s="1"/>
  <c r="AU12" i="28"/>
  <c r="AL12" i="28"/>
  <c r="AD12" i="28"/>
  <c r="V12" i="28"/>
  <c r="G287" i="4" s="1"/>
  <c r="AZ21" i="23" s="1"/>
  <c r="CH12" i="28"/>
  <c r="BZ12" i="28"/>
  <c r="BR12" i="28"/>
  <c r="BJ12" i="28"/>
  <c r="BB12" i="28"/>
  <c r="G651" i="4" s="1"/>
  <c r="AZ53" i="23" s="1"/>
  <c r="AT12" i="28"/>
  <c r="E12" i="28"/>
  <c r="G170" i="4" s="1"/>
  <c r="AZ6" i="23" s="1"/>
  <c r="BI12" i="28"/>
  <c r="D12" i="28"/>
  <c r="BP12" i="28"/>
  <c r="CM12" i="28"/>
  <c r="BY12" i="28"/>
  <c r="T12" i="28"/>
  <c r="BX12" i="28"/>
  <c r="BW12" i="28"/>
  <c r="AQ12" i="28"/>
  <c r="CG12" i="28"/>
  <c r="BA12" i="28"/>
  <c r="AB12" i="28"/>
  <c r="G365" i="4" s="1"/>
  <c r="AZ27" i="23" s="1"/>
  <c r="CF12" i="28"/>
  <c r="AZ12" i="28"/>
  <c r="S12" i="28"/>
  <c r="B12" i="28"/>
  <c r="G14" i="4" s="1"/>
  <c r="BO12" i="28"/>
  <c r="BN12" i="28"/>
  <c r="G1316" i="4"/>
  <c r="G1315" i="4"/>
  <c r="AP91" i="23" s="1"/>
  <c r="F1316" i="4"/>
  <c r="AT91" i="23" s="1"/>
  <c r="F1315" i="4"/>
  <c r="AO91" i="23" s="1"/>
  <c r="F1314" i="4"/>
  <c r="H1314" i="4" s="1"/>
  <c r="G1314" i="4"/>
  <c r="F1313" i="4"/>
  <c r="H1313" i="4"/>
  <c r="D1311" i="4"/>
  <c r="D1312" i="4"/>
  <c r="F1312" i="4"/>
  <c r="H1312" i="4" s="1"/>
  <c r="C1311" i="4"/>
  <c r="C1312" i="4"/>
  <c r="C1313" i="4"/>
  <c r="C1314" i="4" s="1"/>
  <c r="C1315" i="4" s="1"/>
  <c r="C1316" i="4" s="1"/>
  <c r="C1317" i="4" s="1"/>
  <c r="A9" i="4"/>
  <c r="A907" i="4" s="1"/>
  <c r="H1311" i="4"/>
  <c r="F1311" i="4"/>
  <c r="E1311" i="4"/>
  <c r="H1310" i="4"/>
  <c r="F1310" i="4"/>
  <c r="E1310" i="4"/>
  <c r="D1310" i="4"/>
  <c r="H1309" i="4"/>
  <c r="F1309" i="4"/>
  <c r="E1309" i="4"/>
  <c r="D1309" i="4"/>
  <c r="H1308" i="4"/>
  <c r="F1308" i="4"/>
  <c r="E1308" i="4"/>
  <c r="D1308" i="4"/>
  <c r="G1303" i="4"/>
  <c r="AU38" i="23" s="1"/>
  <c r="G1302" i="4"/>
  <c r="F1303" i="4"/>
  <c r="F1302" i="4"/>
  <c r="AO38" i="23" s="1"/>
  <c r="G1301" i="4"/>
  <c r="F1301" i="4"/>
  <c r="H1301" i="4" s="1"/>
  <c r="F1300" i="4"/>
  <c r="H1300" i="4"/>
  <c r="C1298" i="4"/>
  <c r="C1299" i="4" s="1"/>
  <c r="C1300" i="4" s="1"/>
  <c r="C1301" i="4"/>
  <c r="C1302" i="4" s="1"/>
  <c r="C1303" i="4" s="1"/>
  <c r="C1304" i="4" s="1"/>
  <c r="D1298" i="4"/>
  <c r="D1299" i="4" s="1"/>
  <c r="F1299" i="4" s="1"/>
  <c r="H1299" i="4" s="1"/>
  <c r="A1299" i="4"/>
  <c r="H1298" i="4"/>
  <c r="F1298" i="4"/>
  <c r="E1298" i="4"/>
  <c r="H1297" i="4"/>
  <c r="F1297" i="4"/>
  <c r="E1297" i="4" s="1"/>
  <c r="D1297" i="4"/>
  <c r="H1296" i="4"/>
  <c r="F1296" i="4"/>
  <c r="E1296" i="4" s="1"/>
  <c r="D1296" i="4"/>
  <c r="H1295" i="4"/>
  <c r="F1295" i="4"/>
  <c r="E1295" i="4" s="1"/>
  <c r="D1295" i="4"/>
  <c r="G1304" i="4"/>
  <c r="AZ38" i="23" s="1"/>
  <c r="H1315" i="4"/>
  <c r="AQ91" i="23" s="1"/>
  <c r="G1290" i="4"/>
  <c r="AU96" i="23" s="1"/>
  <c r="G1289" i="4"/>
  <c r="F1290" i="4"/>
  <c r="AT96" i="23" s="1"/>
  <c r="F1289" i="4"/>
  <c r="AO96" i="23" s="1"/>
  <c r="G1288" i="4"/>
  <c r="F1288" i="4"/>
  <c r="F1287" i="4"/>
  <c r="H1287" i="4"/>
  <c r="D1285" i="4"/>
  <c r="D1286" i="4" s="1"/>
  <c r="F1286" i="4" s="1"/>
  <c r="H1286" i="4" s="1"/>
  <c r="A1286" i="4"/>
  <c r="H1285" i="4"/>
  <c r="F1285" i="4"/>
  <c r="E1285" i="4"/>
  <c r="C1285" i="4"/>
  <c r="C1286" i="4" s="1"/>
  <c r="C1287" i="4" s="1"/>
  <c r="C1288" i="4" s="1"/>
  <c r="C1289" i="4" s="1"/>
  <c r="C1290" i="4" s="1"/>
  <c r="C1291" i="4" s="1"/>
  <c r="H1284" i="4"/>
  <c r="F1284" i="4"/>
  <c r="E1284" i="4" s="1"/>
  <c r="D1284" i="4"/>
  <c r="H1283" i="4"/>
  <c r="F1283" i="4"/>
  <c r="E1283" i="4" s="1"/>
  <c r="D1283" i="4"/>
  <c r="H1282" i="4"/>
  <c r="F1282" i="4"/>
  <c r="E1282" i="4" s="1"/>
  <c r="D1282" i="4"/>
  <c r="H1290" i="4"/>
  <c r="AV96" i="23" s="1"/>
  <c r="H1288" i="4"/>
  <c r="G1276" i="4"/>
  <c r="AP95" i="23" s="1"/>
  <c r="D1171" i="4"/>
  <c r="AH70" i="23" s="1"/>
  <c r="D1170" i="4"/>
  <c r="AC70" i="23" s="1"/>
  <c r="E1277" i="4"/>
  <c r="AS95" i="23" s="1"/>
  <c r="E1278" i="4"/>
  <c r="AX95" i="23" s="1"/>
  <c r="F1276" i="4"/>
  <c r="AO95" i="23" s="1"/>
  <c r="G1275" i="4"/>
  <c r="F1275" i="4"/>
  <c r="AJ95" i="23" s="1"/>
  <c r="F1274" i="4"/>
  <c r="H1274" i="4" s="1"/>
  <c r="H1272" i="4"/>
  <c r="F1272" i="4"/>
  <c r="E1272" i="4"/>
  <c r="D1272" i="4"/>
  <c r="D1273" i="4" s="1"/>
  <c r="F1273" i="4" s="1"/>
  <c r="H1273" i="4"/>
  <c r="C1272" i="4"/>
  <c r="C1273" i="4" s="1"/>
  <c r="C1274" i="4" s="1"/>
  <c r="C1275" i="4"/>
  <c r="C1276" i="4" s="1"/>
  <c r="C1277" i="4" s="1"/>
  <c r="C1278" i="4" s="1"/>
  <c r="H1271" i="4"/>
  <c r="F1271" i="4"/>
  <c r="E1271" i="4" s="1"/>
  <c r="D1271" i="4"/>
  <c r="H1270" i="4"/>
  <c r="F1270" i="4"/>
  <c r="E1270" i="4" s="1"/>
  <c r="D1270" i="4"/>
  <c r="H1269" i="4"/>
  <c r="F1269" i="4"/>
  <c r="E1269" i="4" s="1"/>
  <c r="D1269" i="4"/>
  <c r="H1276" i="4"/>
  <c r="AQ95" i="23" s="1"/>
  <c r="D155" i="4"/>
  <c r="AM18" i="23" s="1"/>
  <c r="E1251" i="4"/>
  <c r="AS94" i="23" s="1"/>
  <c r="E1252" i="4"/>
  <c r="AX94" i="23" s="1"/>
  <c r="E1238" i="4"/>
  <c r="AS93" i="23" s="1"/>
  <c r="E1239" i="4"/>
  <c r="AX93" i="23" s="1"/>
  <c r="E1199" i="4"/>
  <c r="AS92" i="23" s="1"/>
  <c r="E1200" i="4"/>
  <c r="AX92" i="23" s="1"/>
  <c r="E78" i="4"/>
  <c r="AS12" i="23" s="1"/>
  <c r="E79" i="4"/>
  <c r="AX12" i="23" s="1"/>
  <c r="E91" i="4"/>
  <c r="AS13" i="23" s="1"/>
  <c r="E92" i="4"/>
  <c r="AX13" i="23" s="1"/>
  <c r="E1186" i="4"/>
  <c r="AS90" i="23" s="1"/>
  <c r="E1187" i="4"/>
  <c r="AX90" i="23" s="1"/>
  <c r="E1264" i="4"/>
  <c r="AS37" i="23" s="1"/>
  <c r="E1265" i="4"/>
  <c r="AX37" i="23" s="1"/>
  <c r="E925" i="4"/>
  <c r="AX47" i="23" s="1"/>
  <c r="E924" i="4"/>
  <c r="AS47" i="23" s="1"/>
  <c r="E923" i="4"/>
  <c r="AN47" i="23" s="1"/>
  <c r="E922" i="4"/>
  <c r="AI47" i="23" s="1"/>
  <c r="E921" i="4"/>
  <c r="AD47" i="23" s="1"/>
  <c r="E909" i="4"/>
  <c r="AI46" i="23" s="1"/>
  <c r="E910" i="4"/>
  <c r="AN46" i="23" s="1"/>
  <c r="E911" i="4"/>
  <c r="AS46" i="23" s="1"/>
  <c r="E912" i="4"/>
  <c r="AX46" i="23" s="1"/>
  <c r="E908" i="4"/>
  <c r="AD46" i="23" s="1"/>
  <c r="E1132" i="4"/>
  <c r="AI82" i="23" s="1"/>
  <c r="E1133" i="4"/>
  <c r="AN82" i="23" s="1"/>
  <c r="E1134" i="4"/>
  <c r="AS82" i="23" s="1"/>
  <c r="E1135" i="4"/>
  <c r="AX82" i="23" s="1"/>
  <c r="E1145" i="4"/>
  <c r="AI87" i="23" s="1"/>
  <c r="E1146" i="4"/>
  <c r="AN87" i="23" s="1"/>
  <c r="E1147" i="4"/>
  <c r="AS87" i="23" s="1"/>
  <c r="E1148" i="4"/>
  <c r="AX87" i="23" s="1"/>
  <c r="E284" i="4"/>
  <c r="AI21" i="23" s="1"/>
  <c r="E286" i="4"/>
  <c r="AS21" i="23" s="1"/>
  <c r="E287" i="4"/>
  <c r="AX21" i="23" s="1"/>
  <c r="E192" i="4"/>
  <c r="AD19" i="23" s="1"/>
  <c r="E270" i="4"/>
  <c r="AD20" i="23" s="1"/>
  <c r="E1070" i="4"/>
  <c r="AX74" i="23" s="1"/>
  <c r="A14" i="4"/>
  <c r="A13" i="4"/>
  <c r="A1303" i="4" s="1"/>
  <c r="A1291" i="4"/>
  <c r="A638" i="4"/>
  <c r="A27" i="4"/>
  <c r="A117" i="4"/>
  <c r="A40" i="4"/>
  <c r="A1195" i="4"/>
  <c r="A1026" i="4"/>
  <c r="A737" i="4"/>
  <c r="A1091" i="4"/>
  <c r="A1078" i="4"/>
  <c r="A880" i="4"/>
  <c r="A1234" i="4"/>
  <c r="A698" i="4"/>
  <c r="A282" i="4"/>
  <c r="A165" i="4"/>
  <c r="A974" i="4"/>
  <c r="A947" i="4"/>
  <c r="A61" i="4"/>
  <c r="A633" i="4"/>
  <c r="A503" i="4"/>
  <c r="A321" i="4"/>
  <c r="A529" i="4"/>
  <c r="A1251" i="4"/>
  <c r="A897" i="4"/>
  <c r="A793" i="4"/>
  <c r="A806" i="4"/>
  <c r="B807" i="4" s="1"/>
  <c r="A780" i="4"/>
  <c r="A951" i="4"/>
  <c r="A937" i="4"/>
  <c r="A455" i="4"/>
  <c r="B456" i="4" s="1"/>
  <c r="A247" i="4"/>
  <c r="A78" i="4"/>
  <c r="A52" i="4"/>
  <c r="A871" i="4"/>
  <c r="A702" i="4"/>
  <c r="A416" i="4"/>
  <c r="A286" i="4"/>
  <c r="A1069" i="4"/>
  <c r="A754" i="4"/>
  <c r="B755" i="4" s="1"/>
  <c r="A377" i="4"/>
  <c r="A312" i="4"/>
  <c r="A1264" i="4"/>
  <c r="A598" i="4"/>
  <c r="A273" i="4"/>
  <c r="A208" i="4"/>
  <c r="B209" i="4" s="1"/>
  <c r="A1056" i="4"/>
  <c r="A1030" i="4"/>
  <c r="B1031" i="4" s="1"/>
  <c r="A139" i="4"/>
  <c r="A234" i="4"/>
  <c r="B235" i="4" s="1"/>
  <c r="A1265" i="4"/>
  <c r="B1265" i="4" s="1"/>
  <c r="A1239" i="4"/>
  <c r="A1213" i="4"/>
  <c r="A1161" i="4"/>
  <c r="A1135" i="4"/>
  <c r="A1109" i="4"/>
  <c r="A1057" i="4"/>
  <c r="A1031" i="4"/>
  <c r="A1005" i="4"/>
  <c r="A952" i="4"/>
  <c r="B952" i="4" s="1"/>
  <c r="A925" i="4"/>
  <c r="A898" i="4"/>
  <c r="A1226" i="4"/>
  <c r="A1174" i="4"/>
  <c r="A1122" i="4"/>
  <c r="A912" i="4"/>
  <c r="A1070" i="4"/>
  <c r="B1070" i="4" s="1"/>
  <c r="A938" i="4"/>
  <c r="A820" i="4"/>
  <c r="A729" i="4"/>
  <c r="A716" i="4"/>
  <c r="A677" i="4"/>
  <c r="A651" i="4"/>
  <c r="A625" i="4"/>
  <c r="A573" i="4"/>
  <c r="A547" i="4"/>
  <c r="A521" i="4"/>
  <c r="A469" i="4"/>
  <c r="A443" i="4"/>
  <c r="A417" i="4"/>
  <c r="B417" i="4" s="1"/>
  <c r="A365" i="4"/>
  <c r="A339" i="4"/>
  <c r="A313" i="4"/>
  <c r="A260" i="4"/>
  <c r="A235" i="4"/>
  <c r="A209" i="4"/>
  <c r="A157" i="4"/>
  <c r="A1200" i="4"/>
  <c r="A992" i="4"/>
  <c r="A807" i="4"/>
  <c r="A742" i="4"/>
  <c r="A664" i="4"/>
  <c r="A456" i="4"/>
  <c r="A1252" i="4"/>
  <c r="A1148" i="4"/>
  <c r="A690" i="4"/>
  <c r="A586" i="4"/>
  <c r="A482" i="4"/>
  <c r="A274" i="4"/>
  <c r="A170" i="4"/>
  <c r="A105" i="4"/>
  <c r="A300" i="4"/>
  <c r="A430" i="4"/>
  <c r="A612" i="4"/>
  <c r="A885" i="4"/>
  <c r="D885" i="4" s="1"/>
  <c r="AW88" i="23" s="1"/>
  <c r="A79" i="4"/>
  <c r="B79" i="4" s="1"/>
  <c r="D79" i="4" s="1"/>
  <c r="A92" i="4"/>
  <c r="A248" i="4"/>
  <c r="B248" i="4" s="1"/>
  <c r="A404" i="4"/>
  <c r="A534" i="4"/>
  <c r="A846" i="4"/>
  <c r="A1044" i="4"/>
  <c r="A755" i="4"/>
  <c r="A794" i="4"/>
  <c r="A1096" i="4"/>
  <c r="D363" i="4"/>
  <c r="AM27" i="23" s="1"/>
  <c r="F1277" i="4"/>
  <c r="B274" i="4"/>
  <c r="F1199" i="4"/>
  <c r="AT92" i="23" s="1"/>
  <c r="B313" i="4"/>
  <c r="G1263" i="4"/>
  <c r="AP37" i="23" s="1"/>
  <c r="G1262" i="4"/>
  <c r="AK37" i="23" s="1"/>
  <c r="G1250" i="4"/>
  <c r="AP94" i="23" s="1"/>
  <c r="G1249" i="4"/>
  <c r="G1237" i="4"/>
  <c r="AP93" i="23" s="1"/>
  <c r="G1236" i="4"/>
  <c r="AK93" i="23" s="1"/>
  <c r="G1224" i="4"/>
  <c r="H1224" i="4" s="1"/>
  <c r="G1223" i="4"/>
  <c r="G1211" i="4"/>
  <c r="H1211" i="4" s="1"/>
  <c r="G1210" i="4"/>
  <c r="G1198" i="4"/>
  <c r="AP92" i="23" s="1"/>
  <c r="G1197" i="4"/>
  <c r="AK92" i="23" s="1"/>
  <c r="G1185" i="4"/>
  <c r="AP90" i="23" s="1"/>
  <c r="G1184" i="4"/>
  <c r="AK90" i="23" s="1"/>
  <c r="F1263" i="4"/>
  <c r="AO37" i="23" s="1"/>
  <c r="F1262" i="4"/>
  <c r="F1261" i="4"/>
  <c r="H1261" i="4"/>
  <c r="H1259" i="4"/>
  <c r="F1259" i="4"/>
  <c r="E1259" i="4" s="1"/>
  <c r="D1259" i="4"/>
  <c r="D1260" i="4" s="1"/>
  <c r="F1260" i="4"/>
  <c r="H1260" i="4"/>
  <c r="C1259" i="4"/>
  <c r="C1260" i="4" s="1"/>
  <c r="C1261" i="4"/>
  <c r="C1262" i="4"/>
  <c r="C1263" i="4"/>
  <c r="C1264" i="4" s="1"/>
  <c r="C1265" i="4" s="1"/>
  <c r="H1258" i="4"/>
  <c r="F1258" i="4"/>
  <c r="E1258" i="4" s="1"/>
  <c r="D1258" i="4"/>
  <c r="H1257" i="4"/>
  <c r="F1257" i="4"/>
  <c r="E1257" i="4" s="1"/>
  <c r="D1257" i="4"/>
  <c r="H1256" i="4"/>
  <c r="F1256" i="4"/>
  <c r="E1256" i="4" s="1"/>
  <c r="D1256" i="4"/>
  <c r="F1250" i="4"/>
  <c r="F1249" i="4"/>
  <c r="F1248" i="4"/>
  <c r="H1248" i="4"/>
  <c r="H1246" i="4"/>
  <c r="F1246" i="4"/>
  <c r="E1246" i="4" s="1"/>
  <c r="D1246" i="4"/>
  <c r="D1247" i="4"/>
  <c r="F1247" i="4"/>
  <c r="H1247" i="4" s="1"/>
  <c r="C1246" i="4"/>
  <c r="C1247" i="4" s="1"/>
  <c r="C1248" i="4" s="1"/>
  <c r="C1249" i="4" s="1"/>
  <c r="C1250" i="4"/>
  <c r="C1251" i="4"/>
  <c r="C1252" i="4" s="1"/>
  <c r="H1245" i="4"/>
  <c r="F1245" i="4"/>
  <c r="E1245" i="4"/>
  <c r="D1245" i="4"/>
  <c r="H1244" i="4"/>
  <c r="F1244" i="4"/>
  <c r="E1244" i="4"/>
  <c r="D1244" i="4"/>
  <c r="H1243" i="4"/>
  <c r="F1243" i="4"/>
  <c r="E1243" i="4"/>
  <c r="D1243" i="4"/>
  <c r="F1237" i="4"/>
  <c r="AO93" i="23" s="1"/>
  <c r="F1236" i="4"/>
  <c r="F1235" i="4"/>
  <c r="H1235" i="4" s="1"/>
  <c r="H1233" i="4"/>
  <c r="F1233" i="4"/>
  <c r="E1233" i="4" s="1"/>
  <c r="D1233" i="4"/>
  <c r="D1234" i="4" s="1"/>
  <c r="F1234" i="4"/>
  <c r="H1234" i="4"/>
  <c r="C1233" i="4"/>
  <c r="C1234" i="4" s="1"/>
  <c r="C1235" i="4" s="1"/>
  <c r="C1236" i="4" s="1"/>
  <c r="C1237" i="4"/>
  <c r="C1238" i="4" s="1"/>
  <c r="C1239" i="4"/>
  <c r="H1232" i="4"/>
  <c r="F1232" i="4"/>
  <c r="E1232" i="4" s="1"/>
  <c r="D1232" i="4"/>
  <c r="H1231" i="4"/>
  <c r="F1231" i="4"/>
  <c r="E1231" i="4" s="1"/>
  <c r="D1231" i="4"/>
  <c r="H1230" i="4"/>
  <c r="F1230" i="4"/>
  <c r="E1230" i="4" s="1"/>
  <c r="D1230" i="4"/>
  <c r="F1226" i="4"/>
  <c r="F1225" i="4"/>
  <c r="H1225" i="4" s="1"/>
  <c r="F1224" i="4"/>
  <c r="F1223" i="4"/>
  <c r="F1222" i="4"/>
  <c r="H1222" i="4"/>
  <c r="H1220" i="4"/>
  <c r="F1220" i="4"/>
  <c r="E1220" i="4"/>
  <c r="D1220" i="4"/>
  <c r="D1221" i="4" s="1"/>
  <c r="F1221" i="4"/>
  <c r="H1221" i="4" s="1"/>
  <c r="C1220" i="4"/>
  <c r="C1221" i="4" s="1"/>
  <c r="C1222" i="4"/>
  <c r="C1223" i="4"/>
  <c r="C1224" i="4" s="1"/>
  <c r="C1225" i="4" s="1"/>
  <c r="C1226" i="4" s="1"/>
  <c r="H1219" i="4"/>
  <c r="F1219" i="4"/>
  <c r="E1219" i="4" s="1"/>
  <c r="D1219" i="4"/>
  <c r="H1218" i="4"/>
  <c r="F1218" i="4"/>
  <c r="E1218" i="4" s="1"/>
  <c r="D1218" i="4"/>
  <c r="H1217" i="4"/>
  <c r="F1217" i="4"/>
  <c r="E1217" i="4" s="1"/>
  <c r="D1217" i="4"/>
  <c r="F1213" i="4"/>
  <c r="F1212" i="4"/>
  <c r="F1211" i="4"/>
  <c r="F1210" i="4"/>
  <c r="H1210" i="4" s="1"/>
  <c r="F1209" i="4"/>
  <c r="H1209" i="4" s="1"/>
  <c r="H1207" i="4"/>
  <c r="F1207" i="4"/>
  <c r="E1207" i="4"/>
  <c r="D1207" i="4"/>
  <c r="D1208" i="4" s="1"/>
  <c r="F1208" i="4"/>
  <c r="H1208" i="4"/>
  <c r="C1207" i="4"/>
  <c r="C1208" i="4" s="1"/>
  <c r="C1209" i="4" s="1"/>
  <c r="C1210" i="4" s="1"/>
  <c r="C1211" i="4" s="1"/>
  <c r="C1212" i="4" s="1"/>
  <c r="C1213" i="4" s="1"/>
  <c r="H1206" i="4"/>
  <c r="F1206" i="4"/>
  <c r="E1206" i="4" s="1"/>
  <c r="D1206" i="4"/>
  <c r="H1205" i="4"/>
  <c r="F1205" i="4"/>
  <c r="E1205" i="4" s="1"/>
  <c r="D1205" i="4"/>
  <c r="H1204" i="4"/>
  <c r="F1204" i="4"/>
  <c r="E1204" i="4" s="1"/>
  <c r="D1204" i="4"/>
  <c r="F1198" i="4"/>
  <c r="F1197" i="4"/>
  <c r="F1196" i="4"/>
  <c r="H1196" i="4"/>
  <c r="H1194" i="4"/>
  <c r="F1194" i="4"/>
  <c r="E1194" i="4" s="1"/>
  <c r="D1194" i="4"/>
  <c r="D1195" i="4" s="1"/>
  <c r="F1195" i="4" s="1"/>
  <c r="H1195" i="4" s="1"/>
  <c r="C1194" i="4"/>
  <c r="C1195" i="4"/>
  <c r="C1196" i="4" s="1"/>
  <c r="C1197" i="4" s="1"/>
  <c r="C1198" i="4" s="1"/>
  <c r="C1199" i="4"/>
  <c r="C1200" i="4" s="1"/>
  <c r="H1193" i="4"/>
  <c r="F1193" i="4"/>
  <c r="E1193" i="4"/>
  <c r="D1193" i="4"/>
  <c r="H1192" i="4"/>
  <c r="F1192" i="4"/>
  <c r="E1192" i="4"/>
  <c r="D1192" i="4"/>
  <c r="H1191" i="4"/>
  <c r="F1191" i="4"/>
  <c r="E1191" i="4"/>
  <c r="D1191" i="4"/>
  <c r="F1185" i="4"/>
  <c r="AO90" i="23" s="1"/>
  <c r="F1184" i="4"/>
  <c r="AJ90" i="23" s="1"/>
  <c r="F1183" i="4"/>
  <c r="H1183" i="4" s="1"/>
  <c r="H1181" i="4"/>
  <c r="F1181" i="4"/>
  <c r="E1181" i="4"/>
  <c r="D1181" i="4"/>
  <c r="D1182" i="4" s="1"/>
  <c r="F1182" i="4" s="1"/>
  <c r="H1182" i="4" s="1"/>
  <c r="C1181" i="4"/>
  <c r="C1182" i="4" s="1"/>
  <c r="C1183" i="4"/>
  <c r="C1184" i="4" s="1"/>
  <c r="C1185" i="4" s="1"/>
  <c r="C1186" i="4" s="1"/>
  <c r="C1187" i="4"/>
  <c r="H1180" i="4"/>
  <c r="F1180" i="4"/>
  <c r="E1180" i="4" s="1"/>
  <c r="D1180" i="4"/>
  <c r="H1179" i="4"/>
  <c r="F1179" i="4"/>
  <c r="E1179" i="4" s="1"/>
  <c r="D1179" i="4"/>
  <c r="H1178" i="4"/>
  <c r="F1178" i="4"/>
  <c r="E1178" i="4" s="1"/>
  <c r="D1178" i="4"/>
  <c r="G1186" i="4"/>
  <c r="AU90" i="23" s="1"/>
  <c r="G1199" i="4"/>
  <c r="AU92" i="23" s="1"/>
  <c r="G1238" i="4"/>
  <c r="AU93" i="23" s="1"/>
  <c r="G1252" i="4"/>
  <c r="AZ94" i="23" s="1"/>
  <c r="F1291" i="4"/>
  <c r="AY96" i="23" s="1"/>
  <c r="G1239" i="4"/>
  <c r="AZ93" i="23" s="1"/>
  <c r="G1187" i="4"/>
  <c r="AZ90" i="23" s="1"/>
  <c r="G1212" i="4"/>
  <c r="H1212" i="4"/>
  <c r="G1200" i="4"/>
  <c r="AZ92" i="23" s="1"/>
  <c r="G1251" i="4"/>
  <c r="AU94" i="23" s="1"/>
  <c r="F1251" i="4"/>
  <c r="F1278" i="4"/>
  <c r="F1186" i="4"/>
  <c r="AT90" i="23" s="1"/>
  <c r="F1264" i="4"/>
  <c r="AT37" i="23" s="1"/>
  <c r="H1184" i="4"/>
  <c r="AL90" i="23" s="1"/>
  <c r="H1185" i="4"/>
  <c r="AQ90" i="23" s="1"/>
  <c r="H1263" i="4"/>
  <c r="AQ37" i="23" s="1"/>
  <c r="H1199" i="4"/>
  <c r="AV92" i="23" s="1"/>
  <c r="H1213" i="4"/>
  <c r="H1237" i="4"/>
  <c r="AQ93" i="23" s="1"/>
  <c r="F1265" i="4"/>
  <c r="H1186" i="4"/>
  <c r="AV90" i="23" s="1"/>
  <c r="F1252" i="4"/>
  <c r="AY94" i="23" s="1"/>
  <c r="F1200" i="4"/>
  <c r="F1317" i="4"/>
  <c r="AY91" i="23" s="1"/>
  <c r="F1304" i="4"/>
  <c r="H1252" i="4"/>
  <c r="BA94" i="23" s="1"/>
  <c r="H1317" i="4"/>
  <c r="BA91" i="23" s="1"/>
  <c r="G402" i="4"/>
  <c r="G401" i="4"/>
  <c r="G1172" i="4"/>
  <c r="AP70" i="23" s="1"/>
  <c r="G1171" i="4"/>
  <c r="AK70" i="23" s="1"/>
  <c r="G1159" i="4"/>
  <c r="AP55" i="23" s="1"/>
  <c r="G1158" i="4"/>
  <c r="AK55" i="23" s="1"/>
  <c r="G1146" i="4"/>
  <c r="G1145" i="4"/>
  <c r="AK87" i="23" s="1"/>
  <c r="G1133" i="4"/>
  <c r="AP82" i="23" s="1"/>
  <c r="G1132" i="4"/>
  <c r="AK82" i="23" s="1"/>
  <c r="G1120" i="4"/>
  <c r="AP63" i="23" s="1"/>
  <c r="G1119" i="4"/>
  <c r="AK63" i="23" s="1"/>
  <c r="G1107" i="4"/>
  <c r="AP77" i="23" s="1"/>
  <c r="G1106" i="4"/>
  <c r="AK77" i="23" s="1"/>
  <c r="G1094" i="4"/>
  <c r="AP76" i="23" s="1"/>
  <c r="G1093" i="4"/>
  <c r="AK76" i="23" s="1"/>
  <c r="G1081" i="4"/>
  <c r="AP75" i="23" s="1"/>
  <c r="G1080" i="4"/>
  <c r="AK75" i="23" s="1"/>
  <c r="G1068" i="4"/>
  <c r="AP74" i="23" s="1"/>
  <c r="G1067" i="4"/>
  <c r="AK74" i="23" s="1"/>
  <c r="G1055" i="4"/>
  <c r="AP73" i="23" s="1"/>
  <c r="G1054" i="4"/>
  <c r="AK73" i="23" s="1"/>
  <c r="G1042" i="4"/>
  <c r="AP72" i="23" s="1"/>
  <c r="G1041" i="4"/>
  <c r="AK72" i="23" s="1"/>
  <c r="G1029" i="4"/>
  <c r="AP71" i="23" s="1"/>
  <c r="G1028" i="4"/>
  <c r="G1016" i="4"/>
  <c r="AP69" i="23" s="1"/>
  <c r="G1015" i="4"/>
  <c r="AK69" i="23" s="1"/>
  <c r="G1003" i="4"/>
  <c r="AP68" i="23" s="1"/>
  <c r="G1002" i="4"/>
  <c r="AK68" i="23" s="1"/>
  <c r="G990" i="4"/>
  <c r="AP67" i="23" s="1"/>
  <c r="G989" i="4"/>
  <c r="AK67" i="23" s="1"/>
  <c r="G977" i="4"/>
  <c r="AP66" i="23" s="1"/>
  <c r="G976" i="4"/>
  <c r="AK66" i="23" s="1"/>
  <c r="G963" i="4"/>
  <c r="AP65" i="23" s="1"/>
  <c r="G962" i="4"/>
  <c r="AK65" i="23" s="1"/>
  <c r="G950" i="4"/>
  <c r="AP64" i="23" s="1"/>
  <c r="G949" i="4"/>
  <c r="AK64" i="23" s="1"/>
  <c r="G766" i="4"/>
  <c r="AP48" i="23" s="1"/>
  <c r="G765" i="4"/>
  <c r="AK48" i="23" s="1"/>
  <c r="G936" i="4"/>
  <c r="AP5" i="23" s="1"/>
  <c r="G935" i="4"/>
  <c r="AK5" i="23" s="1"/>
  <c r="G923" i="4"/>
  <c r="AP47" i="23" s="1"/>
  <c r="G922" i="4"/>
  <c r="AK47" i="23" s="1"/>
  <c r="G910" i="4"/>
  <c r="AP46" i="23" s="1"/>
  <c r="G909" i="4"/>
  <c r="AK46" i="23" s="1"/>
  <c r="G896" i="4"/>
  <c r="AP89" i="23" s="1"/>
  <c r="G895" i="4"/>
  <c r="AK89" i="23" s="1"/>
  <c r="G870" i="4"/>
  <c r="AP86" i="23" s="1"/>
  <c r="G869" i="4"/>
  <c r="AK86" i="23" s="1"/>
  <c r="G844" i="4"/>
  <c r="AP84" i="23" s="1"/>
  <c r="G843" i="4"/>
  <c r="AK84" i="23" s="1"/>
  <c r="G857" i="4"/>
  <c r="AP85" i="23" s="1"/>
  <c r="G856" i="4"/>
  <c r="AK85" i="23" s="1"/>
  <c r="G831" i="4"/>
  <c r="AP83" i="23" s="1"/>
  <c r="G830" i="4"/>
  <c r="AK83" i="23" s="1"/>
  <c r="G818" i="4"/>
  <c r="AP81" i="23" s="1"/>
  <c r="G817" i="4"/>
  <c r="AK81" i="23" s="1"/>
  <c r="G792" i="4"/>
  <c r="AP79" i="23" s="1"/>
  <c r="G791" i="4"/>
  <c r="AK79" i="23" s="1"/>
  <c r="G805" i="4"/>
  <c r="AP80" i="23" s="1"/>
  <c r="G804" i="4"/>
  <c r="AK80" i="23" s="1"/>
  <c r="G779" i="4"/>
  <c r="AP78" i="23" s="1"/>
  <c r="G778" i="4"/>
  <c r="AK78" i="23" s="1"/>
  <c r="G753" i="4"/>
  <c r="AP62" i="23" s="1"/>
  <c r="G752" i="4"/>
  <c r="AK62" i="23" s="1"/>
  <c r="G740" i="4"/>
  <c r="AP61" i="23" s="1"/>
  <c r="G739" i="4"/>
  <c r="AK61" i="23" s="1"/>
  <c r="G727" i="4"/>
  <c r="AP60" i="23" s="1"/>
  <c r="G726" i="4"/>
  <c r="AK60" i="23" s="1"/>
  <c r="G714" i="4"/>
  <c r="AP59" i="23" s="1"/>
  <c r="G713" i="4"/>
  <c r="AK59" i="23" s="1"/>
  <c r="G701" i="4"/>
  <c r="AP58" i="23" s="1"/>
  <c r="G700" i="4"/>
  <c r="AK58" i="23" s="1"/>
  <c r="G688" i="4"/>
  <c r="AP57" i="23" s="1"/>
  <c r="G687" i="4"/>
  <c r="AK57" i="23" s="1"/>
  <c r="G675" i="4"/>
  <c r="AP56" i="23" s="1"/>
  <c r="G674" i="4"/>
  <c r="AK56" i="23" s="1"/>
  <c r="G662" i="4"/>
  <c r="AP54" i="23" s="1"/>
  <c r="G661" i="4"/>
  <c r="AK54" i="23" s="1"/>
  <c r="G649" i="4"/>
  <c r="AP53" i="23" s="1"/>
  <c r="G648" i="4"/>
  <c r="AK53" i="23" s="1"/>
  <c r="G636" i="4"/>
  <c r="AP52" i="23" s="1"/>
  <c r="G635" i="4"/>
  <c r="AK52" i="23" s="1"/>
  <c r="G610" i="4"/>
  <c r="AP50" i="23" s="1"/>
  <c r="G609" i="4"/>
  <c r="AK50" i="23" s="1"/>
  <c r="G623" i="4"/>
  <c r="AP51" i="23" s="1"/>
  <c r="G622" i="4"/>
  <c r="AK51" i="23" s="1"/>
  <c r="G597" i="4"/>
  <c r="AP49" i="23" s="1"/>
  <c r="G596" i="4"/>
  <c r="AK49" i="23" s="1"/>
  <c r="G584" i="4"/>
  <c r="AP45" i="23" s="1"/>
  <c r="G583" i="4"/>
  <c r="AK45" i="23" s="1"/>
  <c r="G571" i="4"/>
  <c r="AP44" i="23" s="1"/>
  <c r="G570" i="4"/>
  <c r="AK44" i="23" s="1"/>
  <c r="G558" i="4"/>
  <c r="AP43" i="23" s="1"/>
  <c r="G557" i="4"/>
  <c r="AK43" i="23" s="1"/>
  <c r="G545" i="4"/>
  <c r="AP42" i="23" s="1"/>
  <c r="G544" i="4"/>
  <c r="AK42" i="23" s="1"/>
  <c r="G532" i="4"/>
  <c r="AP41" i="23" s="1"/>
  <c r="G531" i="4"/>
  <c r="AK41" i="23" s="1"/>
  <c r="G506" i="4"/>
  <c r="G505" i="4"/>
  <c r="AK39" i="23" s="1"/>
  <c r="G519" i="4"/>
  <c r="AP40" i="23" s="1"/>
  <c r="G518" i="4"/>
  <c r="AK40" i="23" s="1"/>
  <c r="G493" i="4"/>
  <c r="AP36" i="23" s="1"/>
  <c r="G492" i="4"/>
  <c r="AK36" i="23" s="1"/>
  <c r="G480" i="4"/>
  <c r="AP35" i="23" s="1"/>
  <c r="G479" i="4"/>
  <c r="AK35" i="23" s="1"/>
  <c r="G467" i="4"/>
  <c r="AP34" i="23" s="1"/>
  <c r="G466" i="4"/>
  <c r="AK34" i="23" s="1"/>
  <c r="G454" i="4"/>
  <c r="AP33" i="23" s="1"/>
  <c r="G453" i="4"/>
  <c r="AK33" i="23" s="1"/>
  <c r="G441" i="4"/>
  <c r="AP32" i="23" s="1"/>
  <c r="G440" i="4"/>
  <c r="AK32" i="23" s="1"/>
  <c r="G428" i="4"/>
  <c r="AP31" i="23" s="1"/>
  <c r="G427" i="4"/>
  <c r="AK31" i="23" s="1"/>
  <c r="G415" i="4"/>
  <c r="AP30" i="23" s="1"/>
  <c r="G414" i="4"/>
  <c r="AK30" i="23" s="1"/>
  <c r="G389" i="4"/>
  <c r="AP29" i="23" s="1"/>
  <c r="G388" i="4"/>
  <c r="AK29" i="23" s="1"/>
  <c r="G376" i="4"/>
  <c r="AP28" i="23" s="1"/>
  <c r="G375" i="4"/>
  <c r="AK28" i="23" s="1"/>
  <c r="G363" i="4"/>
  <c r="AP27" i="23" s="1"/>
  <c r="G362" i="4"/>
  <c r="AK27" i="23" s="1"/>
  <c r="G350" i="4"/>
  <c r="AP26" i="23" s="1"/>
  <c r="G349" i="4"/>
  <c r="AK26" i="23" s="1"/>
  <c r="G337" i="4"/>
  <c r="AP25" i="23" s="1"/>
  <c r="G336" i="4"/>
  <c r="AK25" i="23" s="1"/>
  <c r="G324" i="4"/>
  <c r="AP24" i="23" s="1"/>
  <c r="G323" i="4"/>
  <c r="AK24" i="23" s="1"/>
  <c r="G311" i="4"/>
  <c r="AP23" i="23" s="1"/>
  <c r="G310" i="4"/>
  <c r="AK23" i="23" s="1"/>
  <c r="G298" i="4"/>
  <c r="AP22" i="23" s="1"/>
  <c r="G297" i="4"/>
  <c r="AK22" i="23" s="1"/>
  <c r="G285" i="4"/>
  <c r="AP21" i="23" s="1"/>
  <c r="G284" i="4"/>
  <c r="AK21" i="23" s="1"/>
  <c r="G272" i="4"/>
  <c r="G233" i="4"/>
  <c r="AP4" i="23" s="1"/>
  <c r="G232" i="4"/>
  <c r="AK4" i="23" s="1"/>
  <c r="G220" i="4"/>
  <c r="G219" i="4"/>
  <c r="G207" i="4"/>
  <c r="G206" i="4"/>
  <c r="G130" i="4"/>
  <c r="AU16" i="23" s="1"/>
  <c r="G144" i="4"/>
  <c r="AZ17" i="23" s="1"/>
  <c r="G157" i="4"/>
  <c r="G326" i="4"/>
  <c r="AZ24" i="23" s="1"/>
  <c r="G508" i="4"/>
  <c r="AZ39" i="23" s="1"/>
  <c r="G820" i="4"/>
  <c r="AZ81" i="23" s="1"/>
  <c r="G13" i="4"/>
  <c r="G143" i="4"/>
  <c r="AU17" i="23" s="1"/>
  <c r="G1004" i="4"/>
  <c r="G1005" i="4"/>
  <c r="AZ68" i="23" s="1"/>
  <c r="G468" i="4"/>
  <c r="AU34" i="23" s="1"/>
  <c r="G469" i="4"/>
  <c r="AZ34" i="23" s="1"/>
  <c r="G91" i="4"/>
  <c r="AU13" i="23" s="1"/>
  <c r="G716" i="4"/>
  <c r="AZ59" i="23" s="1"/>
  <c r="G79" i="4"/>
  <c r="AZ12" i="23" s="1"/>
  <c r="G1135" i="4"/>
  <c r="AZ82" i="23" s="1"/>
  <c r="G612" i="4"/>
  <c r="AZ50" i="23" s="1"/>
  <c r="G443" i="4"/>
  <c r="AZ32" i="23" s="1"/>
  <c r="G235" i="4"/>
  <c r="AZ4" i="23" s="1"/>
  <c r="G1057" i="4"/>
  <c r="AZ73" i="23" s="1"/>
  <c r="G690" i="4"/>
  <c r="AZ57" i="23" s="1"/>
  <c r="G599" i="4"/>
  <c r="AZ49" i="23" s="1"/>
  <c r="G534" i="4"/>
  <c r="AZ41" i="23" s="1"/>
  <c r="G430" i="4"/>
  <c r="AZ31" i="23" s="1"/>
  <c r="G806" i="4"/>
  <c r="AU80" i="23" s="1"/>
  <c r="G807" i="4"/>
  <c r="AZ80" i="23" s="1"/>
  <c r="G1043" i="4"/>
  <c r="AU72" i="23" s="1"/>
  <c r="G1044" i="4"/>
  <c r="G951" i="4"/>
  <c r="AU64" i="23" s="1"/>
  <c r="G952" i="4"/>
  <c r="AZ64" i="23" s="1"/>
  <c r="G676" i="4"/>
  <c r="AU56" i="23" s="1"/>
  <c r="G677" i="4"/>
  <c r="AZ56" i="23" s="1"/>
  <c r="G767" i="4"/>
  <c r="AU48" i="23" s="1"/>
  <c r="G768" i="4"/>
  <c r="AZ48" i="23" s="1"/>
  <c r="G520" i="4"/>
  <c r="AU40" i="23" s="1"/>
  <c r="G416" i="4"/>
  <c r="AU30" i="23" s="1"/>
  <c r="G417" i="4"/>
  <c r="AZ30" i="23" s="1"/>
  <c r="G39" i="4"/>
  <c r="AU9" i="23" s="1"/>
  <c r="G1148" i="4"/>
  <c r="AZ87" i="23" s="1"/>
  <c r="G794" i="4"/>
  <c r="AZ79" i="23" s="1"/>
  <c r="G1031" i="4"/>
  <c r="AZ71" i="23" s="1"/>
  <c r="G300" i="4"/>
  <c r="AZ22" i="23" s="1"/>
  <c r="G131" i="4"/>
  <c r="AZ16" i="23" s="1"/>
  <c r="G27" i="4"/>
  <c r="AZ8" i="23" s="1"/>
  <c r="G871" i="4"/>
  <c r="AU86" i="23" s="1"/>
  <c r="G872" i="4"/>
  <c r="AZ86" i="23" s="1"/>
  <c r="G780" i="4"/>
  <c r="AU78" i="23" s="1"/>
  <c r="G781" i="4"/>
  <c r="G1173" i="4"/>
  <c r="G755" i="4"/>
  <c r="AZ62" i="23" s="1"/>
  <c r="G663" i="4"/>
  <c r="AU54" i="23" s="1"/>
  <c r="G911" i="4"/>
  <c r="AU46" i="23" s="1"/>
  <c r="G912" i="4"/>
  <c r="AZ46" i="23" s="1"/>
  <c r="G494" i="4"/>
  <c r="AU36" i="23" s="1"/>
  <c r="G495" i="4"/>
  <c r="AZ36" i="23" s="1"/>
  <c r="G390" i="4"/>
  <c r="AU29" i="23" s="1"/>
  <c r="G391" i="4"/>
  <c r="AZ29" i="23" s="1"/>
  <c r="G286" i="4"/>
  <c r="AU21" i="23" s="1"/>
  <c r="G117" i="4"/>
  <c r="AU15" i="23" s="1"/>
  <c r="G118" i="4"/>
  <c r="AZ15" i="23" s="1"/>
  <c r="G182" i="4"/>
  <c r="AU7" i="23" s="1"/>
  <c r="G858" i="4"/>
  <c r="AU85" i="23" s="1"/>
  <c r="G859" i="4"/>
  <c r="AZ85" i="23" s="1"/>
  <c r="G1109" i="4"/>
  <c r="AZ77" i="23" s="1"/>
  <c r="G1017" i="4"/>
  <c r="AU69" i="23" s="1"/>
  <c r="G1018" i="4"/>
  <c r="AZ69" i="23" s="1"/>
  <c r="G742" i="4"/>
  <c r="AZ61" i="23" s="1"/>
  <c r="G650" i="4"/>
  <c r="AU53" i="23" s="1"/>
  <c r="G586" i="4"/>
  <c r="AZ45" i="23" s="1"/>
  <c r="G481" i="4"/>
  <c r="AU35" i="23" s="1"/>
  <c r="G482" i="4"/>
  <c r="AZ35" i="23" s="1"/>
  <c r="G378" i="4"/>
  <c r="AZ28" i="23" s="1"/>
  <c r="G273" i="4"/>
  <c r="AU20" i="23" s="1"/>
  <c r="E273" i="4"/>
  <c r="AS20" i="23" s="1"/>
  <c r="G274" i="4"/>
  <c r="G104" i="4"/>
  <c r="AU14" i="23" s="1"/>
  <c r="G105" i="4"/>
  <c r="AZ14" i="23" s="1"/>
  <c r="G169" i="4"/>
  <c r="AU6" i="23" s="1"/>
  <c r="G728" i="4"/>
  <c r="AU60" i="23" s="1"/>
  <c r="G729" i="4"/>
  <c r="AZ60" i="23" s="1"/>
  <c r="G937" i="4"/>
  <c r="AU5" i="23" s="1"/>
  <c r="G938" i="4"/>
  <c r="AZ5" i="23" s="1"/>
  <c r="G992" i="4"/>
  <c r="AZ67" i="23" s="1"/>
  <c r="G352" i="4"/>
  <c r="AZ26" i="23" s="1"/>
  <c r="G898" i="4"/>
  <c r="AZ89" i="23" s="1"/>
  <c r="G1095" i="4"/>
  <c r="AU76" i="23" s="1"/>
  <c r="G1096" i="4"/>
  <c r="AZ76" i="23" s="1"/>
  <c r="G572" i="4"/>
  <c r="AU44" i="23" s="1"/>
  <c r="G221" i="4"/>
  <c r="G222" i="4"/>
  <c r="G1083" i="4"/>
  <c r="AZ75" i="23" s="1"/>
  <c r="G1070" i="4"/>
  <c r="G547" i="4"/>
  <c r="AZ42" i="23" s="1"/>
  <c r="G845" i="4"/>
  <c r="AU84" i="23" s="1"/>
  <c r="G846" i="4"/>
  <c r="G637" i="4"/>
  <c r="AU52" i="23" s="1"/>
  <c r="G638" i="4"/>
  <c r="AZ52" i="23" s="1"/>
  <c r="G364" i="4"/>
  <c r="AU27" i="23" s="1"/>
  <c r="G833" i="4"/>
  <c r="AZ83" i="23" s="1"/>
  <c r="G625" i="4"/>
  <c r="AZ51" i="23" s="1"/>
  <c r="G209" i="4"/>
  <c r="G979" i="4"/>
  <c r="AZ66" i="23" s="1"/>
  <c r="G339" i="4"/>
  <c r="AZ25" i="23" s="1"/>
  <c r="G965" i="4"/>
  <c r="AZ65" i="23" s="1"/>
  <c r="G52" i="4"/>
  <c r="AU10" i="23" s="1"/>
  <c r="G65" i="4"/>
  <c r="AU11" i="23" s="1"/>
  <c r="G299" i="4"/>
  <c r="AU22" i="23" s="1"/>
  <c r="G325" i="4"/>
  <c r="AU24" i="23" s="1"/>
  <c r="G351" i="4"/>
  <c r="AU26" i="23" s="1"/>
  <c r="G377" i="4"/>
  <c r="AU28" i="23" s="1"/>
  <c r="G442" i="4"/>
  <c r="AU32" i="23" s="1"/>
  <c r="G507" i="4"/>
  <c r="AU39" i="23" s="1"/>
  <c r="G546" i="4"/>
  <c r="AU42" i="23" s="1"/>
  <c r="G598" i="4"/>
  <c r="AU49" i="23" s="1"/>
  <c r="G611" i="4"/>
  <c r="G702" i="4"/>
  <c r="AU58" i="23" s="1"/>
  <c r="G754" i="4"/>
  <c r="AU62" i="23" s="1"/>
  <c r="G819" i="4"/>
  <c r="AU81" i="23" s="1"/>
  <c r="G924" i="4"/>
  <c r="G978" i="4"/>
  <c r="AU66" i="23" s="1"/>
  <c r="G1030" i="4"/>
  <c r="G1056" i="4"/>
  <c r="G1082" i="4"/>
  <c r="G1108" i="4"/>
  <c r="AU77" i="23" s="1"/>
  <c r="G1134" i="4"/>
  <c r="AU82" i="23" s="1"/>
  <c r="G1160" i="4"/>
  <c r="AU55" i="23" s="1"/>
  <c r="G26" i="4"/>
  <c r="AU8" i="23" s="1"/>
  <c r="G78" i="4"/>
  <c r="AU12" i="23" s="1"/>
  <c r="G156" i="4"/>
  <c r="AU18" i="23" s="1"/>
  <c r="G208" i="4"/>
  <c r="G234" i="4"/>
  <c r="AU4" i="23" s="1"/>
  <c r="G338" i="4"/>
  <c r="AU25" i="23" s="1"/>
  <c r="G429" i="4"/>
  <c r="AU31" i="23" s="1"/>
  <c r="G533" i="4"/>
  <c r="AU41" i="23" s="1"/>
  <c r="G559" i="4"/>
  <c r="AU43" i="23" s="1"/>
  <c r="G585" i="4"/>
  <c r="AU45" i="23" s="1"/>
  <c r="G624" i="4"/>
  <c r="AU51" i="23" s="1"/>
  <c r="G689" i="4"/>
  <c r="AU57" i="23" s="1"/>
  <c r="G715" i="4"/>
  <c r="AU59" i="23" s="1"/>
  <c r="G741" i="4"/>
  <c r="AU61" i="23" s="1"/>
  <c r="G793" i="4"/>
  <c r="G832" i="4"/>
  <c r="G964" i="4"/>
  <c r="AU65" i="23" s="1"/>
  <c r="G991" i="4"/>
  <c r="AU67" i="23" s="1"/>
  <c r="G1069" i="4"/>
  <c r="AU74" i="23" s="1"/>
  <c r="G1121" i="4"/>
  <c r="AU63" i="23" s="1"/>
  <c r="G1147" i="4"/>
  <c r="AU87" i="23" s="1"/>
  <c r="G1174" i="4"/>
  <c r="AZ70" i="23" s="1"/>
  <c r="G1161" i="4"/>
  <c r="AZ55" i="23" s="1"/>
  <c r="G194" i="4"/>
  <c r="AP19" i="23" s="1"/>
  <c r="G181" i="4"/>
  <c r="G180" i="4"/>
  <c r="G168" i="4"/>
  <c r="G167" i="4"/>
  <c r="AK6" i="23" s="1"/>
  <c r="G155" i="4"/>
  <c r="AP18" i="23" s="1"/>
  <c r="G154" i="4"/>
  <c r="G142" i="4"/>
  <c r="AP17" i="23" s="1"/>
  <c r="G141" i="4"/>
  <c r="AK17" i="23" s="1"/>
  <c r="G129" i="4"/>
  <c r="AP16" i="23" s="1"/>
  <c r="G128" i="4"/>
  <c r="AK16" i="23" s="1"/>
  <c r="G116" i="4"/>
  <c r="AP15" i="23" s="1"/>
  <c r="G115" i="4"/>
  <c r="AK15" i="23" s="1"/>
  <c r="G103" i="4"/>
  <c r="AP14" i="23" s="1"/>
  <c r="G102" i="4"/>
  <c r="G90" i="4"/>
  <c r="G89" i="4"/>
  <c r="AK13" i="23" s="1"/>
  <c r="G77" i="4"/>
  <c r="AP12" i="23" s="1"/>
  <c r="G76" i="4"/>
  <c r="AK12" i="23" s="1"/>
  <c r="G64" i="4"/>
  <c r="AP11" i="23" s="1"/>
  <c r="G63" i="4"/>
  <c r="AK11" i="23" s="1"/>
  <c r="G51" i="4"/>
  <c r="AP10" i="23" s="1"/>
  <c r="G50" i="4"/>
  <c r="G38" i="4"/>
  <c r="G37" i="4"/>
  <c r="AK9" i="23" s="1"/>
  <c r="G25" i="4"/>
  <c r="AP8" i="23" s="1"/>
  <c r="G24" i="4"/>
  <c r="AK8" i="23" s="1"/>
  <c r="G12" i="4"/>
  <c r="AP3" i="23" s="1"/>
  <c r="G11" i="4"/>
  <c r="AK3" i="23" s="1"/>
  <c r="G271" i="4"/>
  <c r="AK20" i="23" s="1"/>
  <c r="E271" i="4"/>
  <c r="G193" i="4"/>
  <c r="D946" i="4"/>
  <c r="H880" i="4"/>
  <c r="AB88" i="23" s="1"/>
  <c r="F880" i="4"/>
  <c r="D880" i="4"/>
  <c r="X88" i="23" s="1"/>
  <c r="H867" i="4"/>
  <c r="F867" i="4"/>
  <c r="Z86" i="23" s="1"/>
  <c r="D867" i="4"/>
  <c r="H854" i="4"/>
  <c r="AB85" i="23" s="1"/>
  <c r="F854" i="4"/>
  <c r="Z85" i="23" s="1"/>
  <c r="D854" i="4"/>
  <c r="X85" i="23" s="1"/>
  <c r="D855" i="4"/>
  <c r="D859" i="4"/>
  <c r="H841" i="4"/>
  <c r="AB84" i="23" s="1"/>
  <c r="F841" i="4"/>
  <c r="Z84" i="23" s="1"/>
  <c r="D841" i="4"/>
  <c r="H828" i="4"/>
  <c r="AB83" i="23" s="1"/>
  <c r="F828" i="4"/>
  <c r="Z83" i="23" s="1"/>
  <c r="D828" i="4"/>
  <c r="X83" i="23" s="1"/>
  <c r="D829" i="4"/>
  <c r="H815" i="4"/>
  <c r="F815" i="4"/>
  <c r="Z81" i="23" s="1"/>
  <c r="D815" i="4"/>
  <c r="X81" i="23" s="1"/>
  <c r="H802" i="4"/>
  <c r="F802" i="4"/>
  <c r="Z80" i="23" s="1"/>
  <c r="D802" i="4"/>
  <c r="X80" i="23" s="1"/>
  <c r="H789" i="4"/>
  <c r="AB79" i="23" s="1"/>
  <c r="F789" i="4"/>
  <c r="Z79" i="23" s="1"/>
  <c r="D789" i="4"/>
  <c r="X79" i="23" s="1"/>
  <c r="H776" i="4"/>
  <c r="AB78" i="23" s="1"/>
  <c r="F776" i="4"/>
  <c r="Z78" i="23" s="1"/>
  <c r="D776" i="4"/>
  <c r="X78" i="23" s="1"/>
  <c r="D763" i="4"/>
  <c r="X48" i="23" s="1"/>
  <c r="H763" i="4"/>
  <c r="AB48" i="23" s="1"/>
  <c r="F763" i="4"/>
  <c r="Z48" i="23" s="1"/>
  <c r="D762" i="4"/>
  <c r="H724" i="4"/>
  <c r="AB60" i="23" s="1"/>
  <c r="F724" i="4"/>
  <c r="Z60" i="23" s="1"/>
  <c r="D724" i="4"/>
  <c r="X60" i="23" s="1"/>
  <c r="H711" i="4"/>
  <c r="AB59" i="23" s="1"/>
  <c r="F711" i="4"/>
  <c r="D711" i="4"/>
  <c r="X59" i="23" s="1"/>
  <c r="H698" i="4"/>
  <c r="AB58" i="23" s="1"/>
  <c r="F698" i="4"/>
  <c r="Z58" i="23" s="1"/>
  <c r="D698" i="4"/>
  <c r="X58" i="23" s="1"/>
  <c r="H685" i="4"/>
  <c r="AB57" i="23" s="1"/>
  <c r="F685" i="4"/>
  <c r="Z57" i="23" s="1"/>
  <c r="D685" i="4"/>
  <c r="X57" i="23" s="1"/>
  <c r="H672" i="4"/>
  <c r="F672" i="4"/>
  <c r="Z56" i="23" s="1"/>
  <c r="D672" i="4"/>
  <c r="X56" i="23" s="1"/>
  <c r="D671" i="4"/>
  <c r="H659" i="4"/>
  <c r="AB54" i="23" s="1"/>
  <c r="F659" i="4"/>
  <c r="Z54" i="23" s="1"/>
  <c r="D659" i="4"/>
  <c r="X54" i="23" s="1"/>
  <c r="H646" i="4"/>
  <c r="AB53" i="23" s="1"/>
  <c r="F646" i="4"/>
  <c r="Z53" i="23" s="1"/>
  <c r="D646" i="4"/>
  <c r="X53" i="23" s="1"/>
  <c r="H633" i="4"/>
  <c r="AB52" i="23" s="1"/>
  <c r="F633" i="4"/>
  <c r="Z52" i="23" s="1"/>
  <c r="D633" i="4"/>
  <c r="X52" i="23" s="1"/>
  <c r="H620" i="4"/>
  <c r="AB51" i="23" s="1"/>
  <c r="F620" i="4"/>
  <c r="Z51" i="23" s="1"/>
  <c r="D620" i="4"/>
  <c r="H607" i="4"/>
  <c r="AB50" i="23" s="1"/>
  <c r="F607" i="4"/>
  <c r="Z50" i="23" s="1"/>
  <c r="D607" i="4"/>
  <c r="X50" i="23" s="1"/>
  <c r="H594" i="4"/>
  <c r="AB49" i="23" s="1"/>
  <c r="F594" i="4"/>
  <c r="Z49" i="23" s="1"/>
  <c r="D594" i="4"/>
  <c r="X49" i="23" s="1"/>
  <c r="H581" i="4"/>
  <c r="AB45" i="23" s="1"/>
  <c r="F581" i="4"/>
  <c r="Z45" i="23" s="1"/>
  <c r="D581" i="4"/>
  <c r="X45" i="23" s="1"/>
  <c r="H568" i="4"/>
  <c r="AB44" i="23" s="1"/>
  <c r="F568" i="4"/>
  <c r="Z44" i="23" s="1"/>
  <c r="D568" i="4"/>
  <c r="X44" i="23" s="1"/>
  <c r="H503" i="4"/>
  <c r="AB39" i="23" s="1"/>
  <c r="F503" i="4"/>
  <c r="Z39" i="23" s="1"/>
  <c r="D503" i="4"/>
  <c r="X39" i="23" s="1"/>
  <c r="H477" i="4"/>
  <c r="AB35" i="23" s="1"/>
  <c r="F477" i="4"/>
  <c r="Z35" i="23" s="1"/>
  <c r="D477" i="4"/>
  <c r="X35" i="23" s="1"/>
  <c r="D476" i="4"/>
  <c r="H464" i="4"/>
  <c r="AB34" i="23" s="1"/>
  <c r="F464" i="4"/>
  <c r="Z34" i="23" s="1"/>
  <c r="D464" i="4"/>
  <c r="X34" i="23" s="1"/>
  <c r="D465" i="4"/>
  <c r="H399" i="4"/>
  <c r="F399" i="4"/>
  <c r="D399" i="4"/>
  <c r="H373" i="4"/>
  <c r="AB28" i="23" s="1"/>
  <c r="F373" i="4"/>
  <c r="D373" i="4"/>
  <c r="X28" i="23" s="1"/>
  <c r="H360" i="4"/>
  <c r="AB27" i="23" s="1"/>
  <c r="F360" i="4"/>
  <c r="D360" i="4"/>
  <c r="X27" i="23" s="1"/>
  <c r="H347" i="4"/>
  <c r="AB26" i="23" s="1"/>
  <c r="F347" i="4"/>
  <c r="Z26" i="23" s="1"/>
  <c r="D347" i="4"/>
  <c r="X26" i="23" s="1"/>
  <c r="H334" i="4"/>
  <c r="AB25" i="23" s="1"/>
  <c r="F334" i="4"/>
  <c r="Z25" i="23" s="1"/>
  <c r="D334" i="4"/>
  <c r="X25" i="23" s="1"/>
  <c r="H282" i="4"/>
  <c r="AB21" i="23" s="1"/>
  <c r="F282" i="4"/>
  <c r="Z21" i="23" s="1"/>
  <c r="D282" i="4"/>
  <c r="X21" i="23" s="1"/>
  <c r="H269" i="4"/>
  <c r="AB20" i="23" s="1"/>
  <c r="F269" i="4"/>
  <c r="D269" i="4"/>
  <c r="X20" i="23" s="1"/>
  <c r="H217" i="4"/>
  <c r="F217" i="4"/>
  <c r="D217" i="4"/>
  <c r="H204" i="4"/>
  <c r="F204" i="4"/>
  <c r="D204" i="4"/>
  <c r="H191" i="4"/>
  <c r="AB19" i="23" s="1"/>
  <c r="F191" i="4"/>
  <c r="D191" i="4"/>
  <c r="X19" i="23" s="1"/>
  <c r="H178" i="4"/>
  <c r="AB7" i="23" s="1"/>
  <c r="F178" i="4"/>
  <c r="D178" i="4"/>
  <c r="X7" i="23" s="1"/>
  <c r="H165" i="4"/>
  <c r="AB6" i="23" s="1"/>
  <c r="F165" i="4"/>
  <c r="Z6" i="23" s="1"/>
  <c r="D165" i="4"/>
  <c r="X6" i="23" s="1"/>
  <c r="H152" i="4"/>
  <c r="AB18" i="23" s="1"/>
  <c r="F152" i="4"/>
  <c r="Z18" i="23" s="1"/>
  <c r="D152" i="4"/>
  <c r="X18" i="23" s="1"/>
  <c r="H139" i="4"/>
  <c r="AB17" i="23" s="1"/>
  <c r="F139" i="4"/>
  <c r="D139" i="4"/>
  <c r="X17" i="23" s="1"/>
  <c r="H113" i="4"/>
  <c r="AB15" i="23" s="1"/>
  <c r="F113" i="4"/>
  <c r="Z15" i="23" s="1"/>
  <c r="D113" i="4"/>
  <c r="X15" i="23" s="1"/>
  <c r="H100" i="4"/>
  <c r="AB14" i="23" s="1"/>
  <c r="F100" i="4"/>
  <c r="D100" i="4"/>
  <c r="H87" i="4"/>
  <c r="AB13" i="23" s="1"/>
  <c r="F87" i="4"/>
  <c r="Z13" i="23" s="1"/>
  <c r="D87" i="4"/>
  <c r="X13" i="23" s="1"/>
  <c r="H74" i="4"/>
  <c r="F74" i="4"/>
  <c r="D74" i="4"/>
  <c r="X12" i="23" s="1"/>
  <c r="H61" i="4"/>
  <c r="AB11" i="23" s="1"/>
  <c r="F61" i="4"/>
  <c r="H48" i="4"/>
  <c r="AB10" i="23" s="1"/>
  <c r="F48" i="4"/>
  <c r="Z10" i="23" s="1"/>
  <c r="D48" i="4"/>
  <c r="X10" i="23" s="1"/>
  <c r="H22" i="4"/>
  <c r="F22" i="4"/>
  <c r="Z8" i="23" s="1"/>
  <c r="D22" i="4"/>
  <c r="X8" i="23" s="1"/>
  <c r="H555" i="4"/>
  <c r="AB43" i="23" s="1"/>
  <c r="F555" i="4"/>
  <c r="D555" i="4"/>
  <c r="X43" i="23" s="1"/>
  <c r="H542" i="4"/>
  <c r="AB42" i="23" s="1"/>
  <c r="F542" i="4"/>
  <c r="Z42" i="23" s="1"/>
  <c r="D542" i="4"/>
  <c r="H529" i="4"/>
  <c r="AB41" i="23" s="1"/>
  <c r="F529" i="4"/>
  <c r="Z41" i="23" s="1"/>
  <c r="D529" i="4"/>
  <c r="X41" i="23" s="1"/>
  <c r="H516" i="4"/>
  <c r="AB40" i="23" s="1"/>
  <c r="F516" i="4"/>
  <c r="Z40" i="23" s="1"/>
  <c r="D516" i="4"/>
  <c r="X40" i="23" s="1"/>
  <c r="H490" i="4"/>
  <c r="AB36" i="23" s="1"/>
  <c r="F490" i="4"/>
  <c r="D490" i="4"/>
  <c r="X36" i="23" s="1"/>
  <c r="H451" i="4"/>
  <c r="AB33" i="23" s="1"/>
  <c r="F451" i="4"/>
  <c r="Z33" i="23" s="1"/>
  <c r="D451" i="4"/>
  <c r="X33" i="23" s="1"/>
  <c r="H438" i="4"/>
  <c r="AB32" i="23" s="1"/>
  <c r="F438" i="4"/>
  <c r="Z32" i="23" s="1"/>
  <c r="D438" i="4"/>
  <c r="X32" i="23" s="1"/>
  <c r="H425" i="4"/>
  <c r="AB31" i="23" s="1"/>
  <c r="F425" i="4"/>
  <c r="Z31" i="23" s="1"/>
  <c r="D425" i="4"/>
  <c r="X31" i="23" s="1"/>
  <c r="H412" i="4"/>
  <c r="AB30" i="23" s="1"/>
  <c r="F412" i="4"/>
  <c r="D412" i="4"/>
  <c r="X30" i="23" s="1"/>
  <c r="H386" i="4"/>
  <c r="AB29" i="23" s="1"/>
  <c r="F386" i="4"/>
  <c r="Z29" i="23" s="1"/>
  <c r="D386" i="4"/>
  <c r="H321" i="4"/>
  <c r="AB24" i="23" s="1"/>
  <c r="F321" i="4"/>
  <c r="Z24" i="23" s="1"/>
  <c r="D321" i="4"/>
  <c r="X24" i="23" s="1"/>
  <c r="H308" i="4"/>
  <c r="F308" i="4"/>
  <c r="Z23" i="23" s="1"/>
  <c r="D308" i="4"/>
  <c r="X23" i="23" s="1"/>
  <c r="H295" i="4"/>
  <c r="AB22" i="23" s="1"/>
  <c r="F295" i="4"/>
  <c r="D295" i="4"/>
  <c r="X22" i="23" s="1"/>
  <c r="H256" i="4"/>
  <c r="F256" i="4"/>
  <c r="D256" i="4"/>
  <c r="H243" i="4"/>
  <c r="F243" i="4"/>
  <c r="D243" i="4"/>
  <c r="H230" i="4"/>
  <c r="F230" i="4"/>
  <c r="Z4" i="23" s="1"/>
  <c r="D230" i="4"/>
  <c r="X4" i="23" s="1"/>
  <c r="H126" i="4"/>
  <c r="AB16" i="23" s="1"/>
  <c r="F126" i="4"/>
  <c r="D126" i="4"/>
  <c r="H35" i="4"/>
  <c r="AB9" i="23" s="1"/>
  <c r="F35" i="4"/>
  <c r="Z9" i="23" s="1"/>
  <c r="D35" i="4"/>
  <c r="X9" i="23" s="1"/>
  <c r="H9" i="4"/>
  <c r="AB3" i="23" s="1"/>
  <c r="F9" i="4"/>
  <c r="Z3" i="23" s="1"/>
  <c r="D9" i="4"/>
  <c r="X3" i="23" s="1"/>
  <c r="D426" i="4"/>
  <c r="E1171" i="4"/>
  <c r="AI70" i="23" s="1"/>
  <c r="E1172" i="4"/>
  <c r="H1168" i="4"/>
  <c r="F1168" i="4"/>
  <c r="D1168" i="4"/>
  <c r="C1168" i="4"/>
  <c r="C1169" i="4"/>
  <c r="C1170" i="4" s="1"/>
  <c r="C1171" i="4"/>
  <c r="C1172" i="4" s="1"/>
  <c r="C1173" i="4" s="1"/>
  <c r="C1174" i="4" s="1"/>
  <c r="H1167" i="4"/>
  <c r="F1167" i="4"/>
  <c r="E1167" i="4" s="1"/>
  <c r="D1167" i="4"/>
  <c r="H1166" i="4"/>
  <c r="F1166" i="4"/>
  <c r="D1166" i="4"/>
  <c r="H1165" i="4"/>
  <c r="F1165" i="4"/>
  <c r="D1165" i="4"/>
  <c r="E1158" i="4"/>
  <c r="H1155" i="4"/>
  <c r="F1155" i="4"/>
  <c r="D1155" i="4"/>
  <c r="D1156" i="4" s="1"/>
  <c r="C1155" i="4"/>
  <c r="C1156" i="4" s="1"/>
  <c r="C1157" i="4" s="1"/>
  <c r="H1154" i="4"/>
  <c r="F1154" i="4"/>
  <c r="E1154" i="4" s="1"/>
  <c r="D1154" i="4"/>
  <c r="H1153" i="4"/>
  <c r="F1153" i="4"/>
  <c r="D1153" i="4"/>
  <c r="H1152" i="4"/>
  <c r="F1152" i="4"/>
  <c r="D1152" i="4"/>
  <c r="E1155" i="4"/>
  <c r="E1166" i="4"/>
  <c r="E1165" i="4"/>
  <c r="E1153" i="4"/>
  <c r="E1152" i="4"/>
  <c r="E1168" i="4"/>
  <c r="D1169" i="4"/>
  <c r="F1169" i="4"/>
  <c r="H1169" i="4" s="1"/>
  <c r="F1156" i="4"/>
  <c r="H1156" i="4" s="1"/>
  <c r="F1171" i="4"/>
  <c r="AJ70" i="23" s="1"/>
  <c r="F1172" i="4"/>
  <c r="C1158" i="4"/>
  <c r="C1159" i="4" s="1"/>
  <c r="C1160" i="4" s="1"/>
  <c r="C1161" i="4" s="1"/>
  <c r="F1157" i="4"/>
  <c r="D869" i="4"/>
  <c r="AH86" i="23" s="1"/>
  <c r="D868" i="4"/>
  <c r="AC86" i="23" s="1"/>
  <c r="H1142" i="4"/>
  <c r="F1142" i="4"/>
  <c r="E1142" i="4" s="1"/>
  <c r="D1142" i="4"/>
  <c r="C1142" i="4"/>
  <c r="C1143" i="4"/>
  <c r="C1144" i="4" s="1"/>
  <c r="C1145" i="4" s="1"/>
  <c r="C1146" i="4" s="1"/>
  <c r="C1147" i="4" s="1"/>
  <c r="C1148" i="4" s="1"/>
  <c r="H1141" i="4"/>
  <c r="F1141" i="4"/>
  <c r="D1141" i="4"/>
  <c r="H1140" i="4"/>
  <c r="F1140" i="4"/>
  <c r="D1140" i="4"/>
  <c r="H1139" i="4"/>
  <c r="F1139" i="4"/>
  <c r="D1139" i="4"/>
  <c r="H1129" i="4"/>
  <c r="F1129" i="4"/>
  <c r="E1129" i="4" s="1"/>
  <c r="D1129" i="4"/>
  <c r="D1130" i="4" s="1"/>
  <c r="F1130" i="4" s="1"/>
  <c r="H1130" i="4" s="1"/>
  <c r="C1129" i="4"/>
  <c r="C1130" i="4"/>
  <c r="C1131" i="4"/>
  <c r="C1132" i="4" s="1"/>
  <c r="C1133" i="4" s="1"/>
  <c r="C1134" i="4" s="1"/>
  <c r="C1135" i="4" s="1"/>
  <c r="H1128" i="4"/>
  <c r="F1128" i="4"/>
  <c r="D1128" i="4"/>
  <c r="H1127" i="4"/>
  <c r="F1127" i="4"/>
  <c r="E1127" i="4" s="1"/>
  <c r="D1127" i="4"/>
  <c r="H1126" i="4"/>
  <c r="F1126" i="4"/>
  <c r="E1126" i="4" s="1"/>
  <c r="D1126" i="4"/>
  <c r="E1140" i="4"/>
  <c r="E1139" i="4"/>
  <c r="E1128" i="4"/>
  <c r="E1141" i="4"/>
  <c r="D1143" i="4"/>
  <c r="F1143" i="4" s="1"/>
  <c r="H1143" i="4" s="1"/>
  <c r="H1171" i="4"/>
  <c r="AL70" i="23" s="1"/>
  <c r="H879" i="4"/>
  <c r="H878" i="4"/>
  <c r="H877" i="4"/>
  <c r="G877" i="4" s="1"/>
  <c r="H876" i="4"/>
  <c r="G948" i="4"/>
  <c r="AF64" i="23" s="1"/>
  <c r="G961" i="4"/>
  <c r="AF65" i="23" s="1"/>
  <c r="G975" i="4"/>
  <c r="AF66" i="23" s="1"/>
  <c r="G988" i="4"/>
  <c r="AF67" i="23" s="1"/>
  <c r="G1001" i="4"/>
  <c r="AF68" i="23" s="1"/>
  <c r="G1027" i="4"/>
  <c r="AF71" i="23" s="1"/>
  <c r="G1040" i="4"/>
  <c r="AF72" i="23" s="1"/>
  <c r="G1053" i="4"/>
  <c r="AF73" i="23" s="1"/>
  <c r="G1066" i="4"/>
  <c r="AF74" i="23" s="1"/>
  <c r="G1105" i="4"/>
  <c r="AF77" i="23" s="1"/>
  <c r="H1116" i="4"/>
  <c r="F1116" i="4"/>
  <c r="D1116" i="4"/>
  <c r="D1117" i="4" s="1"/>
  <c r="C1116" i="4"/>
  <c r="C1117" i="4" s="1"/>
  <c r="C1118" i="4" s="1"/>
  <c r="C1119" i="4" s="1"/>
  <c r="C1120" i="4" s="1"/>
  <c r="C1121" i="4" s="1"/>
  <c r="H1115" i="4"/>
  <c r="F1115" i="4"/>
  <c r="D1115" i="4"/>
  <c r="H1114" i="4"/>
  <c r="F1114" i="4"/>
  <c r="D1114" i="4"/>
  <c r="H1113" i="4"/>
  <c r="F1113" i="4"/>
  <c r="D1113" i="4"/>
  <c r="H1103" i="4"/>
  <c r="F1103" i="4"/>
  <c r="E1103" i="4" s="1"/>
  <c r="D1103" i="4"/>
  <c r="C1103" i="4"/>
  <c r="C1104" i="4"/>
  <c r="C1105" i="4"/>
  <c r="C1106" i="4" s="1"/>
  <c r="C1107" i="4" s="1"/>
  <c r="C1108" i="4" s="1"/>
  <c r="C1109" i="4" s="1"/>
  <c r="H1102" i="4"/>
  <c r="F1102" i="4"/>
  <c r="D1102" i="4"/>
  <c r="H1101" i="4"/>
  <c r="F1101" i="4"/>
  <c r="D1101" i="4"/>
  <c r="H1100" i="4"/>
  <c r="F1100" i="4"/>
  <c r="E1100" i="4" s="1"/>
  <c r="D1100" i="4"/>
  <c r="H1090" i="4"/>
  <c r="F1090" i="4"/>
  <c r="D1090" i="4"/>
  <c r="C1090" i="4"/>
  <c r="C1091" i="4"/>
  <c r="C1092" i="4"/>
  <c r="H1089" i="4"/>
  <c r="F1089" i="4"/>
  <c r="D1089" i="4"/>
  <c r="H1088" i="4"/>
  <c r="F1088" i="4"/>
  <c r="D1088" i="4"/>
  <c r="H1087" i="4"/>
  <c r="F1087" i="4"/>
  <c r="D1087" i="4"/>
  <c r="H1077" i="4"/>
  <c r="F1077" i="4"/>
  <c r="E1077" i="4" s="1"/>
  <c r="D1077" i="4"/>
  <c r="C1077" i="4"/>
  <c r="C1078" i="4" s="1"/>
  <c r="C1079" i="4" s="1"/>
  <c r="C1080" i="4" s="1"/>
  <c r="C1081" i="4" s="1"/>
  <c r="C1082" i="4" s="1"/>
  <c r="C1083" i="4" s="1"/>
  <c r="H1076" i="4"/>
  <c r="F1076" i="4"/>
  <c r="D1076" i="4"/>
  <c r="H1075" i="4"/>
  <c r="F1075" i="4"/>
  <c r="E1075" i="4" s="1"/>
  <c r="D1075" i="4"/>
  <c r="H1074" i="4"/>
  <c r="F1074" i="4"/>
  <c r="E1074" i="4" s="1"/>
  <c r="D1074" i="4"/>
  <c r="H1064" i="4"/>
  <c r="F1064" i="4"/>
  <c r="D1064" i="4"/>
  <c r="C1064" i="4"/>
  <c r="C1065" i="4"/>
  <c r="C1066" i="4" s="1"/>
  <c r="H1063" i="4"/>
  <c r="F1063" i="4"/>
  <c r="D1063" i="4"/>
  <c r="H1062" i="4"/>
  <c r="F1062" i="4"/>
  <c r="E1062" i="4" s="1"/>
  <c r="D1062" i="4"/>
  <c r="H1061" i="4"/>
  <c r="F1061" i="4"/>
  <c r="D1061" i="4"/>
  <c r="H1051" i="4"/>
  <c r="F1051" i="4"/>
  <c r="D1051" i="4"/>
  <c r="C1051" i="4"/>
  <c r="C1052" i="4" s="1"/>
  <c r="C1053" i="4" s="1"/>
  <c r="H1050" i="4"/>
  <c r="F1050" i="4"/>
  <c r="D1050" i="4"/>
  <c r="H1049" i="4"/>
  <c r="F1049" i="4"/>
  <c r="D1049" i="4"/>
  <c r="H1048" i="4"/>
  <c r="F1048" i="4"/>
  <c r="D1048" i="4"/>
  <c r="H1038" i="4"/>
  <c r="F1038" i="4"/>
  <c r="C1038" i="4"/>
  <c r="C1039" i="4" s="1"/>
  <c r="C1040" i="4" s="1"/>
  <c r="C1041" i="4" s="1"/>
  <c r="H1037" i="4"/>
  <c r="F1037" i="4"/>
  <c r="E1037" i="4" s="1"/>
  <c r="D1037" i="4"/>
  <c r="H1036" i="4"/>
  <c r="F1036" i="4"/>
  <c r="D1036" i="4"/>
  <c r="H1035" i="4"/>
  <c r="F1035" i="4"/>
  <c r="E1035" i="4" s="1"/>
  <c r="D1035" i="4"/>
  <c r="H1025" i="4"/>
  <c r="F1025" i="4"/>
  <c r="E1025" i="4" s="1"/>
  <c r="D1025" i="4"/>
  <c r="D1026" i="4" s="1"/>
  <c r="C1025" i="4"/>
  <c r="C1026" i="4"/>
  <c r="C1027" i="4" s="1"/>
  <c r="C1028" i="4" s="1"/>
  <c r="C1029" i="4" s="1"/>
  <c r="C1030" i="4" s="1"/>
  <c r="C1031" i="4" s="1"/>
  <c r="H1024" i="4"/>
  <c r="F1024" i="4"/>
  <c r="D1024" i="4"/>
  <c r="H1023" i="4"/>
  <c r="F1023" i="4"/>
  <c r="E1023" i="4" s="1"/>
  <c r="D1023" i="4"/>
  <c r="H1022" i="4"/>
  <c r="F1022" i="4"/>
  <c r="D1022" i="4"/>
  <c r="H1012" i="4"/>
  <c r="F1012" i="4"/>
  <c r="D1012" i="4"/>
  <c r="C1012" i="4"/>
  <c r="C1013" i="4" s="1"/>
  <c r="C1014" i="4" s="1"/>
  <c r="C1015" i="4" s="1"/>
  <c r="C1016" i="4" s="1"/>
  <c r="H1011" i="4"/>
  <c r="F1011" i="4"/>
  <c r="E1011" i="4" s="1"/>
  <c r="D1011" i="4"/>
  <c r="H1010" i="4"/>
  <c r="F1010" i="4"/>
  <c r="D1010" i="4"/>
  <c r="H1009" i="4"/>
  <c r="F1009" i="4"/>
  <c r="E1009" i="4" s="1"/>
  <c r="D1009" i="4"/>
  <c r="H999" i="4"/>
  <c r="F999" i="4"/>
  <c r="D999" i="4"/>
  <c r="C999" i="4"/>
  <c r="C1000" i="4"/>
  <c r="C1001" i="4" s="1"/>
  <c r="C1002" i="4" s="1"/>
  <c r="C1003" i="4" s="1"/>
  <c r="C1004" i="4" s="1"/>
  <c r="C1005" i="4" s="1"/>
  <c r="H998" i="4"/>
  <c r="F998" i="4"/>
  <c r="D998" i="4"/>
  <c r="H997" i="4"/>
  <c r="F997" i="4"/>
  <c r="D997" i="4"/>
  <c r="H996" i="4"/>
  <c r="F996" i="4"/>
  <c r="D996" i="4"/>
  <c r="H986" i="4"/>
  <c r="F986" i="4"/>
  <c r="E986" i="4" s="1"/>
  <c r="D986" i="4"/>
  <c r="C986" i="4"/>
  <c r="C987" i="4" s="1"/>
  <c r="C988" i="4" s="1"/>
  <c r="H985" i="4"/>
  <c r="F985" i="4"/>
  <c r="E985" i="4" s="1"/>
  <c r="D985" i="4"/>
  <c r="H984" i="4"/>
  <c r="F984" i="4"/>
  <c r="D984" i="4"/>
  <c r="H983" i="4"/>
  <c r="F983" i="4"/>
  <c r="E983" i="4" s="1"/>
  <c r="D983" i="4"/>
  <c r="H973" i="4"/>
  <c r="F973" i="4"/>
  <c r="D973" i="4"/>
  <c r="C973" i="4"/>
  <c r="C974" i="4"/>
  <c r="C975" i="4" s="1"/>
  <c r="C976" i="4" s="1"/>
  <c r="C977" i="4" s="1"/>
  <c r="C978" i="4" s="1"/>
  <c r="C979" i="4" s="1"/>
  <c r="H972" i="4"/>
  <c r="F972" i="4"/>
  <c r="D972" i="4"/>
  <c r="H971" i="4"/>
  <c r="F971" i="4"/>
  <c r="D971" i="4"/>
  <c r="H970" i="4"/>
  <c r="F970" i="4"/>
  <c r="D970" i="4"/>
  <c r="H959" i="4"/>
  <c r="F959" i="4"/>
  <c r="E959" i="4" s="1"/>
  <c r="D959" i="4"/>
  <c r="C959" i="4"/>
  <c r="C960" i="4" s="1"/>
  <c r="H958" i="4"/>
  <c r="F958" i="4"/>
  <c r="E958" i="4" s="1"/>
  <c r="D958" i="4"/>
  <c r="H957" i="4"/>
  <c r="F957" i="4"/>
  <c r="D957" i="4"/>
  <c r="H956" i="4"/>
  <c r="F956" i="4"/>
  <c r="D956" i="4"/>
  <c r="H946" i="4"/>
  <c r="F946" i="4"/>
  <c r="C946" i="4"/>
  <c r="C947" i="4"/>
  <c r="C948" i="4" s="1"/>
  <c r="H945" i="4"/>
  <c r="F945" i="4"/>
  <c r="E945" i="4" s="1"/>
  <c r="D945" i="4"/>
  <c r="H944" i="4"/>
  <c r="F944" i="4"/>
  <c r="E944" i="4" s="1"/>
  <c r="D944" i="4"/>
  <c r="H943" i="4"/>
  <c r="F943" i="4"/>
  <c r="D943" i="4"/>
  <c r="E943" i="4"/>
  <c r="E956" i="4"/>
  <c r="E971" i="4"/>
  <c r="E1061" i="4"/>
  <c r="E1090" i="4"/>
  <c r="E1101" i="4"/>
  <c r="E999" i="4"/>
  <c r="E1022" i="4"/>
  <c r="E1036" i="4"/>
  <c r="E1050" i="4"/>
  <c r="E1088" i="4"/>
  <c r="E997" i="4"/>
  <c r="E957" i="4"/>
  <c r="E1048" i="4"/>
  <c r="E1102" i="4"/>
  <c r="E1089" i="4"/>
  <c r="E1113" i="4"/>
  <c r="E970" i="4"/>
  <c r="E984" i="4"/>
  <c r="E998" i="4"/>
  <c r="E1051" i="4"/>
  <c r="E1076" i="4"/>
  <c r="E1064" i="4"/>
  <c r="E1115" i="4"/>
  <c r="E946" i="4"/>
  <c r="E1012" i="4"/>
  <c r="E1049" i="4"/>
  <c r="E1063" i="4"/>
  <c r="E1087" i="4"/>
  <c r="E1116" i="4"/>
  <c r="E972" i="4"/>
  <c r="E973" i="4"/>
  <c r="E996" i="4"/>
  <c r="E1010" i="4"/>
  <c r="E1024" i="4"/>
  <c r="E1038" i="4"/>
  <c r="E1114" i="4"/>
  <c r="D1065" i="4"/>
  <c r="D1104" i="4"/>
  <c r="D1052" i="4"/>
  <c r="C989" i="4"/>
  <c r="C990" i="4" s="1"/>
  <c r="C991" i="4" s="1"/>
  <c r="C992" i="4" s="1"/>
  <c r="C961" i="4"/>
  <c r="C1067" i="4"/>
  <c r="C1068" i="4" s="1"/>
  <c r="C1069" i="4" s="1"/>
  <c r="C1070" i="4" s="1"/>
  <c r="C1093" i="4"/>
  <c r="C1094" i="4" s="1"/>
  <c r="C1095" i="4" s="1"/>
  <c r="U731" i="4"/>
  <c r="W731" i="4"/>
  <c r="X729" i="4" s="1"/>
  <c r="X718" i="4"/>
  <c r="S731" i="4"/>
  <c r="C949" i="4"/>
  <c r="C950" i="4" s="1"/>
  <c r="C951" i="4" s="1"/>
  <c r="C952" i="4" s="1"/>
  <c r="C1054" i="4"/>
  <c r="C1055" i="4" s="1"/>
  <c r="C1056" i="4" s="1"/>
  <c r="C1057" i="4" s="1"/>
  <c r="C962" i="4"/>
  <c r="T727" i="4"/>
  <c r="T725" i="4"/>
  <c r="V717" i="4"/>
  <c r="V728" i="4"/>
  <c r="V718" i="4"/>
  <c r="X727" i="4"/>
  <c r="X725" i="4"/>
  <c r="X722" i="4"/>
  <c r="X724" i="4"/>
  <c r="T717" i="4"/>
  <c r="T723" i="4"/>
  <c r="T721" i="4"/>
  <c r="V725" i="4"/>
  <c r="V722" i="4"/>
  <c r="X717" i="4"/>
  <c r="X728" i="4"/>
  <c r="X726" i="4"/>
  <c r="X721" i="4"/>
  <c r="C963" i="4"/>
  <c r="C964" i="4" s="1"/>
  <c r="C965" i="4" s="1"/>
  <c r="C1042" i="4"/>
  <c r="C1017" i="4"/>
  <c r="C1018" i="4" s="1"/>
  <c r="H906" i="4"/>
  <c r="F906" i="4"/>
  <c r="D906" i="4"/>
  <c r="C906" i="4"/>
  <c r="C907" i="4"/>
  <c r="C908" i="4" s="1"/>
  <c r="C909" i="4" s="1"/>
  <c r="C910" i="4" s="1"/>
  <c r="C911" i="4" s="1"/>
  <c r="C912" i="4" s="1"/>
  <c r="H905" i="4"/>
  <c r="F905" i="4"/>
  <c r="D905" i="4"/>
  <c r="H904" i="4"/>
  <c r="F904" i="4"/>
  <c r="D904" i="4"/>
  <c r="H903" i="4"/>
  <c r="F903" i="4"/>
  <c r="D903" i="4"/>
  <c r="E378" i="4"/>
  <c r="AX28" i="23" s="1"/>
  <c r="E377" i="4"/>
  <c r="AS28" i="23" s="1"/>
  <c r="C932" i="4"/>
  <c r="C933" i="4"/>
  <c r="C934" i="4" s="1"/>
  <c r="C935" i="4" s="1"/>
  <c r="C936" i="4" s="1"/>
  <c r="C937" i="4" s="1"/>
  <c r="C938" i="4" s="1"/>
  <c r="D907" i="4"/>
  <c r="X46" i="23" s="1"/>
  <c r="C1096" i="4"/>
  <c r="C1043" i="4"/>
  <c r="C1044" i="4" s="1"/>
  <c r="C1122" i="4"/>
  <c r="F362" i="4"/>
  <c r="AJ27" i="23" s="1"/>
  <c r="F363" i="4"/>
  <c r="AO27" i="23" s="1"/>
  <c r="F364" i="4"/>
  <c r="F365" i="4"/>
  <c r="AY27" i="23" s="1"/>
  <c r="E365" i="4"/>
  <c r="AX27" i="23" s="1"/>
  <c r="F361" i="4"/>
  <c r="AE27" i="23" s="1"/>
  <c r="D632" i="4"/>
  <c r="D527" i="4"/>
  <c r="D528" i="4"/>
  <c r="E528" i="4" s="1"/>
  <c r="D590" i="4"/>
  <c r="H920" i="4"/>
  <c r="AB47" i="23" s="1"/>
  <c r="H919" i="4"/>
  <c r="C919" i="4"/>
  <c r="C920" i="4"/>
  <c r="C921" i="4"/>
  <c r="C922" i="4"/>
  <c r="C923" i="4" s="1"/>
  <c r="C924" i="4" s="1"/>
  <c r="C925" i="4"/>
  <c r="H918" i="4"/>
  <c r="H917" i="4"/>
  <c r="H916" i="4"/>
  <c r="F879" i="4"/>
  <c r="F878" i="4"/>
  <c r="F877" i="4"/>
  <c r="F876" i="4"/>
  <c r="H866" i="4"/>
  <c r="G866" i="4" s="1"/>
  <c r="F866" i="4"/>
  <c r="E866" i="4" s="1"/>
  <c r="H865" i="4"/>
  <c r="F865" i="4"/>
  <c r="H864" i="4"/>
  <c r="G864" i="4" s="1"/>
  <c r="F864" i="4"/>
  <c r="H863" i="4"/>
  <c r="F863" i="4"/>
  <c r="H853" i="4"/>
  <c r="G853" i="4" s="1"/>
  <c r="F853" i="4"/>
  <c r="E853" i="4" s="1"/>
  <c r="H852" i="4"/>
  <c r="F852" i="4"/>
  <c r="H851" i="4"/>
  <c r="G851" i="4" s="1"/>
  <c r="F851" i="4"/>
  <c r="H850" i="4"/>
  <c r="F850" i="4"/>
  <c r="H840" i="4"/>
  <c r="G840" i="4" s="1"/>
  <c r="F840" i="4"/>
  <c r="E840" i="4" s="1"/>
  <c r="H839" i="4"/>
  <c r="F839" i="4"/>
  <c r="H838" i="4"/>
  <c r="G838" i="4" s="1"/>
  <c r="F838" i="4"/>
  <c r="E838" i="4" s="1"/>
  <c r="H837" i="4"/>
  <c r="F837" i="4"/>
  <c r="H827" i="4"/>
  <c r="G827" i="4" s="1"/>
  <c r="F827" i="4"/>
  <c r="E827" i="4" s="1"/>
  <c r="H826" i="4"/>
  <c r="F826" i="4"/>
  <c r="H825" i="4"/>
  <c r="G825" i="4" s="1"/>
  <c r="F825" i="4"/>
  <c r="E825" i="4" s="1"/>
  <c r="H824" i="4"/>
  <c r="F824" i="4"/>
  <c r="H814" i="4"/>
  <c r="G814" i="4" s="1"/>
  <c r="F814" i="4"/>
  <c r="E814" i="4" s="1"/>
  <c r="H813" i="4"/>
  <c r="F813" i="4"/>
  <c r="H812" i="4"/>
  <c r="G812" i="4" s="1"/>
  <c r="F812" i="4"/>
  <c r="E812" i="4" s="1"/>
  <c r="H811" i="4"/>
  <c r="F811" i="4"/>
  <c r="H801" i="4"/>
  <c r="G801" i="4" s="1"/>
  <c r="F801" i="4"/>
  <c r="E801" i="4" s="1"/>
  <c r="H800" i="4"/>
  <c r="F800" i="4"/>
  <c r="H799" i="4"/>
  <c r="F799" i="4"/>
  <c r="E799" i="4" s="1"/>
  <c r="H798" i="4"/>
  <c r="F798" i="4"/>
  <c r="H788" i="4"/>
  <c r="G788" i="4" s="1"/>
  <c r="F788" i="4"/>
  <c r="E788" i="4" s="1"/>
  <c r="H787" i="4"/>
  <c r="F787" i="4"/>
  <c r="H786" i="4"/>
  <c r="G786" i="4" s="1"/>
  <c r="F786" i="4"/>
  <c r="E786" i="4" s="1"/>
  <c r="H785" i="4"/>
  <c r="F785" i="4"/>
  <c r="H775" i="4"/>
  <c r="G775" i="4" s="1"/>
  <c r="F775" i="4"/>
  <c r="H774" i="4"/>
  <c r="F774" i="4"/>
  <c r="H773" i="4"/>
  <c r="G773" i="4" s="1"/>
  <c r="F773" i="4"/>
  <c r="E773" i="4" s="1"/>
  <c r="H772" i="4"/>
  <c r="F772" i="4"/>
  <c r="H762" i="4"/>
  <c r="G762" i="4" s="1"/>
  <c r="F762" i="4"/>
  <c r="E762" i="4" s="1"/>
  <c r="H761" i="4"/>
  <c r="F761" i="4"/>
  <c r="H760" i="4"/>
  <c r="G760" i="4" s="1"/>
  <c r="F760" i="4"/>
  <c r="H759" i="4"/>
  <c r="F759" i="4"/>
  <c r="H749" i="4"/>
  <c r="G749" i="4" s="1"/>
  <c r="F749" i="4"/>
  <c r="E749" i="4" s="1"/>
  <c r="H748" i="4"/>
  <c r="F748" i="4"/>
  <c r="H747" i="4"/>
  <c r="G747" i="4" s="1"/>
  <c r="F747" i="4"/>
  <c r="H746" i="4"/>
  <c r="F746" i="4"/>
  <c r="H736" i="4"/>
  <c r="G736" i="4" s="1"/>
  <c r="F736" i="4"/>
  <c r="H735" i="4"/>
  <c r="F735" i="4"/>
  <c r="H734" i="4"/>
  <c r="G734" i="4" s="1"/>
  <c r="F734" i="4"/>
  <c r="H733" i="4"/>
  <c r="F733" i="4"/>
  <c r="H723" i="4"/>
  <c r="G723" i="4" s="1"/>
  <c r="F723" i="4"/>
  <c r="E723" i="4" s="1"/>
  <c r="H722" i="4"/>
  <c r="F722" i="4"/>
  <c r="H721" i="4"/>
  <c r="G721" i="4" s="1"/>
  <c r="F721" i="4"/>
  <c r="H720" i="4"/>
  <c r="F720" i="4"/>
  <c r="H710" i="4"/>
  <c r="G710" i="4" s="1"/>
  <c r="F710" i="4"/>
  <c r="E710" i="4" s="1"/>
  <c r="H709" i="4"/>
  <c r="F709" i="4"/>
  <c r="H708" i="4"/>
  <c r="G708" i="4" s="1"/>
  <c r="F708" i="4"/>
  <c r="H707" i="4"/>
  <c r="F707" i="4"/>
  <c r="H697" i="4"/>
  <c r="G697" i="4" s="1"/>
  <c r="F697" i="4"/>
  <c r="H696" i="4"/>
  <c r="F696" i="4"/>
  <c r="H695" i="4"/>
  <c r="G695" i="4" s="1"/>
  <c r="F695" i="4"/>
  <c r="H694" i="4"/>
  <c r="F694" i="4"/>
  <c r="H684" i="4"/>
  <c r="G684" i="4" s="1"/>
  <c r="F684" i="4"/>
  <c r="H683" i="4"/>
  <c r="F683" i="4"/>
  <c r="H682" i="4"/>
  <c r="G682" i="4" s="1"/>
  <c r="F682" i="4"/>
  <c r="E682" i="4" s="1"/>
  <c r="H681" i="4"/>
  <c r="F681" i="4"/>
  <c r="H671" i="4"/>
  <c r="G671" i="4" s="1"/>
  <c r="F671" i="4"/>
  <c r="E671" i="4" s="1"/>
  <c r="H670" i="4"/>
  <c r="F670" i="4"/>
  <c r="H669" i="4"/>
  <c r="F669" i="4"/>
  <c r="E669" i="4" s="1"/>
  <c r="H668" i="4"/>
  <c r="F668" i="4"/>
  <c r="H658" i="4"/>
  <c r="G658" i="4" s="1"/>
  <c r="F658" i="4"/>
  <c r="H657" i="4"/>
  <c r="F657" i="4"/>
  <c r="H656" i="4"/>
  <c r="G656" i="4" s="1"/>
  <c r="F656" i="4"/>
  <c r="E656" i="4" s="1"/>
  <c r="H655" i="4"/>
  <c r="F655" i="4"/>
  <c r="H645" i="4"/>
  <c r="G645" i="4" s="1"/>
  <c r="F645" i="4"/>
  <c r="H644" i="4"/>
  <c r="F644" i="4"/>
  <c r="H643" i="4"/>
  <c r="G643" i="4" s="1"/>
  <c r="F643" i="4"/>
  <c r="E643" i="4" s="1"/>
  <c r="H642" i="4"/>
  <c r="F642" i="4"/>
  <c r="H632" i="4"/>
  <c r="G632" i="4" s="1"/>
  <c r="F632" i="4"/>
  <c r="E632" i="4" s="1"/>
  <c r="H631" i="4"/>
  <c r="F631" i="4"/>
  <c r="G631" i="4" s="1"/>
  <c r="H630" i="4"/>
  <c r="G630" i="4" s="1"/>
  <c r="F630" i="4"/>
  <c r="H629" i="4"/>
  <c r="F629" i="4"/>
  <c r="E629" i="4" s="1"/>
  <c r="H619" i="4"/>
  <c r="G619" i="4" s="1"/>
  <c r="F619" i="4"/>
  <c r="H618" i="4"/>
  <c r="F618" i="4"/>
  <c r="H617" i="4"/>
  <c r="G617" i="4" s="1"/>
  <c r="F617" i="4"/>
  <c r="H616" i="4"/>
  <c r="F616" i="4"/>
  <c r="E616" i="4" s="1"/>
  <c r="H606" i="4"/>
  <c r="G606" i="4" s="1"/>
  <c r="F606" i="4"/>
  <c r="H605" i="4"/>
  <c r="F605" i="4"/>
  <c r="H604" i="4"/>
  <c r="G604" i="4" s="1"/>
  <c r="F604" i="4"/>
  <c r="H603" i="4"/>
  <c r="F603" i="4"/>
  <c r="G603" i="4" s="1"/>
  <c r="H593" i="4"/>
  <c r="G593" i="4" s="1"/>
  <c r="F593" i="4"/>
  <c r="H592" i="4"/>
  <c r="F592" i="4"/>
  <c r="H591" i="4"/>
  <c r="G591" i="4" s="1"/>
  <c r="F591" i="4"/>
  <c r="H590" i="4"/>
  <c r="F590" i="4"/>
  <c r="G590" i="4" s="1"/>
  <c r="E590" i="4"/>
  <c r="H580" i="4"/>
  <c r="F580" i="4"/>
  <c r="H579" i="4"/>
  <c r="F579" i="4"/>
  <c r="H578" i="4"/>
  <c r="F578" i="4"/>
  <c r="H577" i="4"/>
  <c r="F577" i="4"/>
  <c r="E577" i="4" s="1"/>
  <c r="H567" i="4"/>
  <c r="F567" i="4"/>
  <c r="H566" i="4"/>
  <c r="F566" i="4"/>
  <c r="E566" i="4" s="1"/>
  <c r="H565" i="4"/>
  <c r="F565" i="4"/>
  <c r="H564" i="4"/>
  <c r="F564" i="4"/>
  <c r="E564" i="4" s="1"/>
  <c r="H554" i="4"/>
  <c r="F554" i="4"/>
  <c r="H553" i="4"/>
  <c r="F553" i="4"/>
  <c r="H552" i="4"/>
  <c r="F552" i="4"/>
  <c r="H551" i="4"/>
  <c r="F551" i="4"/>
  <c r="E551" i="4" s="1"/>
  <c r="H541" i="4"/>
  <c r="F541" i="4"/>
  <c r="H540" i="4"/>
  <c r="F540" i="4"/>
  <c r="E540" i="4" s="1"/>
  <c r="H539" i="4"/>
  <c r="F539" i="4"/>
  <c r="H538" i="4"/>
  <c r="F538" i="4"/>
  <c r="E538" i="4" s="1"/>
  <c r="H528" i="4"/>
  <c r="F528" i="4"/>
  <c r="H527" i="4"/>
  <c r="G527" i="4" s="1"/>
  <c r="F527" i="4"/>
  <c r="H526" i="4"/>
  <c r="F526" i="4"/>
  <c r="E526" i="4" s="1"/>
  <c r="H525" i="4"/>
  <c r="G525" i="4" s="1"/>
  <c r="F525" i="4"/>
  <c r="H515" i="4"/>
  <c r="F515" i="4"/>
  <c r="H514" i="4"/>
  <c r="G514" i="4" s="1"/>
  <c r="F514" i="4"/>
  <c r="H513" i="4"/>
  <c r="F513" i="4"/>
  <c r="G513" i="4" s="1"/>
  <c r="H512" i="4"/>
  <c r="G512" i="4" s="1"/>
  <c r="F512" i="4"/>
  <c r="H502" i="4"/>
  <c r="F502" i="4"/>
  <c r="H501" i="4"/>
  <c r="G501" i="4" s="1"/>
  <c r="F501" i="4"/>
  <c r="H500" i="4"/>
  <c r="F500" i="4"/>
  <c r="H499" i="4"/>
  <c r="G499" i="4" s="1"/>
  <c r="F499" i="4"/>
  <c r="H489" i="4"/>
  <c r="F489" i="4"/>
  <c r="H488" i="4"/>
  <c r="G488" i="4" s="1"/>
  <c r="F488" i="4"/>
  <c r="H487" i="4"/>
  <c r="F487" i="4"/>
  <c r="E487" i="4" s="1"/>
  <c r="H486" i="4"/>
  <c r="G486" i="4" s="1"/>
  <c r="F486" i="4"/>
  <c r="H476" i="4"/>
  <c r="F476" i="4"/>
  <c r="G476" i="4" s="1"/>
  <c r="H475" i="4"/>
  <c r="G475" i="4" s="1"/>
  <c r="F475" i="4"/>
  <c r="H474" i="4"/>
  <c r="F474" i="4"/>
  <c r="G474" i="4" s="1"/>
  <c r="H473" i="4"/>
  <c r="G473" i="4" s="1"/>
  <c r="F473" i="4"/>
  <c r="H463" i="4"/>
  <c r="F463" i="4"/>
  <c r="H462" i="4"/>
  <c r="F462" i="4"/>
  <c r="H461" i="4"/>
  <c r="F461" i="4"/>
  <c r="H460" i="4"/>
  <c r="F460" i="4"/>
  <c r="H450" i="4"/>
  <c r="F450" i="4"/>
  <c r="H449" i="4"/>
  <c r="G449" i="4" s="1"/>
  <c r="F449" i="4"/>
  <c r="H448" i="4"/>
  <c r="F448" i="4"/>
  <c r="G448" i="4" s="1"/>
  <c r="H447" i="4"/>
  <c r="G447" i="4" s="1"/>
  <c r="F447" i="4"/>
  <c r="H437" i="4"/>
  <c r="F437" i="4"/>
  <c r="H436" i="4"/>
  <c r="G436" i="4" s="1"/>
  <c r="F436" i="4"/>
  <c r="H435" i="4"/>
  <c r="F435" i="4"/>
  <c r="E435" i="4" s="1"/>
  <c r="H434" i="4"/>
  <c r="F434" i="4"/>
  <c r="H424" i="4"/>
  <c r="F424" i="4"/>
  <c r="G424" i="4" s="1"/>
  <c r="H423" i="4"/>
  <c r="G423" i="4" s="1"/>
  <c r="F423" i="4"/>
  <c r="H422" i="4"/>
  <c r="F422" i="4"/>
  <c r="H421" i="4"/>
  <c r="G421" i="4" s="1"/>
  <c r="F421" i="4"/>
  <c r="H411" i="4"/>
  <c r="F411" i="4"/>
  <c r="H410" i="4"/>
  <c r="G410" i="4" s="1"/>
  <c r="F410" i="4"/>
  <c r="H409" i="4"/>
  <c r="F409" i="4"/>
  <c r="G409" i="4" s="1"/>
  <c r="H408" i="4"/>
  <c r="G408" i="4" s="1"/>
  <c r="F408" i="4"/>
  <c r="H398" i="4"/>
  <c r="F398" i="4"/>
  <c r="H397" i="4"/>
  <c r="F397" i="4"/>
  <c r="H396" i="4"/>
  <c r="F396" i="4"/>
  <c r="E396" i="4" s="1"/>
  <c r="H395" i="4"/>
  <c r="F395" i="4"/>
  <c r="H385" i="4"/>
  <c r="F385" i="4"/>
  <c r="G385" i="4" s="1"/>
  <c r="H384" i="4"/>
  <c r="G384" i="4" s="1"/>
  <c r="F384" i="4"/>
  <c r="H383" i="4"/>
  <c r="F383" i="4"/>
  <c r="E383" i="4" s="1"/>
  <c r="H382" i="4"/>
  <c r="G382" i="4" s="1"/>
  <c r="F382" i="4"/>
  <c r="H372" i="4"/>
  <c r="F372" i="4"/>
  <c r="E372" i="4" s="1"/>
  <c r="H371" i="4"/>
  <c r="F371" i="4"/>
  <c r="H370" i="4"/>
  <c r="F370" i="4"/>
  <c r="E370" i="4" s="1"/>
  <c r="H369" i="4"/>
  <c r="F369" i="4"/>
  <c r="H359" i="4"/>
  <c r="F359" i="4"/>
  <c r="E359" i="4" s="1"/>
  <c r="H358" i="4"/>
  <c r="F358" i="4"/>
  <c r="H357" i="4"/>
  <c r="F357" i="4"/>
  <c r="H356" i="4"/>
  <c r="F356" i="4"/>
  <c r="H346" i="4"/>
  <c r="F346" i="4"/>
  <c r="H345" i="4"/>
  <c r="F345" i="4"/>
  <c r="H344" i="4"/>
  <c r="F344" i="4"/>
  <c r="H343" i="4"/>
  <c r="F343" i="4"/>
  <c r="H333" i="4"/>
  <c r="F333" i="4"/>
  <c r="H332" i="4"/>
  <c r="F332" i="4"/>
  <c r="H331" i="4"/>
  <c r="F331" i="4"/>
  <c r="E331" i="4" s="1"/>
  <c r="H330" i="4"/>
  <c r="F330" i="4"/>
  <c r="H320" i="4"/>
  <c r="F320" i="4"/>
  <c r="G320" i="4" s="1"/>
  <c r="H319" i="4"/>
  <c r="G319" i="4" s="1"/>
  <c r="F319" i="4"/>
  <c r="H318" i="4"/>
  <c r="F318" i="4"/>
  <c r="H317" i="4"/>
  <c r="G317" i="4" s="1"/>
  <c r="F317" i="4"/>
  <c r="H307" i="4"/>
  <c r="F307" i="4"/>
  <c r="H306" i="4"/>
  <c r="G306" i="4" s="1"/>
  <c r="F306" i="4"/>
  <c r="H305" i="4"/>
  <c r="F305" i="4"/>
  <c r="E305" i="4" s="1"/>
  <c r="H304" i="4"/>
  <c r="G304" i="4" s="1"/>
  <c r="F304" i="4"/>
  <c r="H294" i="4"/>
  <c r="F294" i="4"/>
  <c r="E294" i="4" s="1"/>
  <c r="H293" i="4"/>
  <c r="F293" i="4"/>
  <c r="H292" i="4"/>
  <c r="F292" i="4"/>
  <c r="E292" i="4" s="1"/>
  <c r="H291" i="4"/>
  <c r="F291" i="4"/>
  <c r="H281" i="4"/>
  <c r="F281" i="4"/>
  <c r="E281" i="4" s="1"/>
  <c r="H280" i="4"/>
  <c r="G280" i="4" s="1"/>
  <c r="F280" i="4"/>
  <c r="H279" i="4"/>
  <c r="F279" i="4"/>
  <c r="G279" i="4" s="1"/>
  <c r="H278" i="4"/>
  <c r="G278" i="4" s="1"/>
  <c r="F278" i="4"/>
  <c r="H268" i="4"/>
  <c r="F268" i="4"/>
  <c r="G268" i="4" s="1"/>
  <c r="H267" i="4"/>
  <c r="G267" i="4" s="1"/>
  <c r="F267" i="4"/>
  <c r="H266" i="4"/>
  <c r="F266" i="4"/>
  <c r="H265" i="4"/>
  <c r="F265" i="4"/>
  <c r="H255" i="4"/>
  <c r="F255" i="4"/>
  <c r="E255" i="4" s="1"/>
  <c r="H254" i="4"/>
  <c r="F254" i="4"/>
  <c r="H253" i="4"/>
  <c r="F253" i="4"/>
  <c r="E253" i="4" s="1"/>
  <c r="H252" i="4"/>
  <c r="F252" i="4"/>
  <c r="H242" i="4"/>
  <c r="F242" i="4"/>
  <c r="E242" i="4" s="1"/>
  <c r="H241" i="4"/>
  <c r="F241" i="4"/>
  <c r="H240" i="4"/>
  <c r="F240" i="4"/>
  <c r="E240" i="4" s="1"/>
  <c r="H239" i="4"/>
  <c r="F239" i="4"/>
  <c r="H229" i="4"/>
  <c r="F229" i="4"/>
  <c r="E229" i="4" s="1"/>
  <c r="H228" i="4"/>
  <c r="G228" i="4" s="1"/>
  <c r="F228" i="4"/>
  <c r="H227" i="4"/>
  <c r="F227" i="4"/>
  <c r="G227" i="4" s="1"/>
  <c r="H226" i="4"/>
  <c r="F226" i="4"/>
  <c r="H216" i="4"/>
  <c r="F216" i="4"/>
  <c r="G216" i="4" s="1"/>
  <c r="H215" i="4"/>
  <c r="F215" i="4"/>
  <c r="H214" i="4"/>
  <c r="F214" i="4"/>
  <c r="E214" i="4" s="1"/>
  <c r="H213" i="4"/>
  <c r="F213" i="4"/>
  <c r="H203" i="4"/>
  <c r="F203" i="4"/>
  <c r="E203" i="4" s="1"/>
  <c r="H202" i="4"/>
  <c r="F202" i="4"/>
  <c r="H201" i="4"/>
  <c r="F201" i="4"/>
  <c r="E201" i="4" s="1"/>
  <c r="H200" i="4"/>
  <c r="F200" i="4"/>
  <c r="H190" i="4"/>
  <c r="F190" i="4"/>
  <c r="E190" i="4" s="1"/>
  <c r="H189" i="4"/>
  <c r="G189" i="4" s="1"/>
  <c r="F189" i="4"/>
  <c r="H188" i="4"/>
  <c r="F188" i="4"/>
  <c r="H187" i="4"/>
  <c r="F187" i="4"/>
  <c r="H177" i="4"/>
  <c r="F177" i="4"/>
  <c r="E177" i="4" s="1"/>
  <c r="H176" i="4"/>
  <c r="G176" i="4" s="1"/>
  <c r="F176" i="4"/>
  <c r="H175" i="4"/>
  <c r="F175" i="4"/>
  <c r="H174" i="4"/>
  <c r="G174" i="4" s="1"/>
  <c r="F174" i="4"/>
  <c r="H164" i="4"/>
  <c r="F164" i="4"/>
  <c r="E164" i="4" s="1"/>
  <c r="H163" i="4"/>
  <c r="G163" i="4" s="1"/>
  <c r="F163" i="4"/>
  <c r="H162" i="4"/>
  <c r="F162" i="4"/>
  <c r="H161" i="4"/>
  <c r="F161" i="4"/>
  <c r="H151" i="4"/>
  <c r="F151" i="4"/>
  <c r="H150" i="4"/>
  <c r="F150" i="4"/>
  <c r="H149" i="4"/>
  <c r="F149" i="4"/>
  <c r="E149" i="4" s="1"/>
  <c r="H148" i="4"/>
  <c r="G148" i="4" s="1"/>
  <c r="F148" i="4"/>
  <c r="H138" i="4"/>
  <c r="F138" i="4"/>
  <c r="G138" i="4" s="1"/>
  <c r="H137" i="4"/>
  <c r="G137" i="4" s="1"/>
  <c r="F137" i="4"/>
  <c r="H136" i="4"/>
  <c r="F136" i="4"/>
  <c r="E136" i="4" s="1"/>
  <c r="H135" i="4"/>
  <c r="F135" i="4"/>
  <c r="H125" i="4"/>
  <c r="F125" i="4"/>
  <c r="H124" i="4"/>
  <c r="G124" i="4" s="1"/>
  <c r="F124" i="4"/>
  <c r="H123" i="4"/>
  <c r="F123" i="4"/>
  <c r="G123" i="4" s="1"/>
  <c r="H122" i="4"/>
  <c r="G122" i="4" s="1"/>
  <c r="F122" i="4"/>
  <c r="H112" i="4"/>
  <c r="F112" i="4"/>
  <c r="E112" i="4" s="1"/>
  <c r="H111" i="4"/>
  <c r="F111" i="4"/>
  <c r="H110" i="4"/>
  <c r="F110" i="4"/>
  <c r="E110" i="4" s="1"/>
  <c r="H109" i="4"/>
  <c r="F109" i="4"/>
  <c r="H99" i="4"/>
  <c r="F99" i="4"/>
  <c r="G99" i="4" s="1"/>
  <c r="H98" i="4"/>
  <c r="G98" i="4" s="1"/>
  <c r="F98" i="4"/>
  <c r="H97" i="4"/>
  <c r="F97" i="4"/>
  <c r="H96" i="4"/>
  <c r="G96" i="4" s="1"/>
  <c r="F96" i="4"/>
  <c r="F893" i="4"/>
  <c r="Z89" i="23" s="1"/>
  <c r="H892" i="4"/>
  <c r="F892" i="4"/>
  <c r="H891" i="4"/>
  <c r="F891" i="4"/>
  <c r="H890" i="4"/>
  <c r="F890" i="4"/>
  <c r="H889" i="4"/>
  <c r="F889" i="4"/>
  <c r="H86" i="4"/>
  <c r="F86" i="4"/>
  <c r="G86" i="4" s="1"/>
  <c r="H85" i="4"/>
  <c r="F85" i="4"/>
  <c r="H84" i="4"/>
  <c r="F84" i="4"/>
  <c r="H83" i="4"/>
  <c r="F83" i="4"/>
  <c r="D879" i="4"/>
  <c r="D878" i="4"/>
  <c r="D877" i="4"/>
  <c r="D876" i="4"/>
  <c r="D866" i="4"/>
  <c r="D865" i="4"/>
  <c r="E865" i="4" s="1"/>
  <c r="D864" i="4"/>
  <c r="D863" i="4"/>
  <c r="D853" i="4"/>
  <c r="D852" i="4"/>
  <c r="E852" i="4" s="1"/>
  <c r="D851" i="4"/>
  <c r="D850" i="4"/>
  <c r="D840" i="4"/>
  <c r="D839" i="4"/>
  <c r="E839" i="4" s="1"/>
  <c r="D838" i="4"/>
  <c r="D837" i="4"/>
  <c r="D827" i="4"/>
  <c r="D826" i="4"/>
  <c r="E826" i="4" s="1"/>
  <c r="D825" i="4"/>
  <c r="D824" i="4"/>
  <c r="D814" i="4"/>
  <c r="D813" i="4"/>
  <c r="E813" i="4" s="1"/>
  <c r="D812" i="4"/>
  <c r="D811" i="4"/>
  <c r="D801" i="4"/>
  <c r="D800" i="4"/>
  <c r="E800" i="4" s="1"/>
  <c r="D799" i="4"/>
  <c r="D798" i="4"/>
  <c r="D788" i="4"/>
  <c r="D787" i="4"/>
  <c r="D786" i="4"/>
  <c r="D785" i="4"/>
  <c r="D775" i="4"/>
  <c r="D774" i="4"/>
  <c r="E774" i="4" s="1"/>
  <c r="D773" i="4"/>
  <c r="D772" i="4"/>
  <c r="D761" i="4"/>
  <c r="E761" i="4" s="1"/>
  <c r="D760" i="4"/>
  <c r="D759" i="4"/>
  <c r="D749" i="4"/>
  <c r="D748" i="4"/>
  <c r="E748" i="4" s="1"/>
  <c r="D747" i="4"/>
  <c r="E747" i="4" s="1"/>
  <c r="D746" i="4"/>
  <c r="D736" i="4"/>
  <c r="D735" i="4"/>
  <c r="D734" i="4"/>
  <c r="D733" i="4"/>
  <c r="D723" i="4"/>
  <c r="D722" i="4"/>
  <c r="D721" i="4"/>
  <c r="D720" i="4"/>
  <c r="D710" i="4"/>
  <c r="D709" i="4"/>
  <c r="E709" i="4" s="1"/>
  <c r="D708" i="4"/>
  <c r="D707" i="4"/>
  <c r="D697" i="4"/>
  <c r="D696" i="4"/>
  <c r="D695" i="4"/>
  <c r="D694" i="4"/>
  <c r="D683" i="4"/>
  <c r="D682" i="4"/>
  <c r="D681" i="4"/>
  <c r="E681" i="4" s="1"/>
  <c r="D670" i="4"/>
  <c r="D669" i="4"/>
  <c r="D668" i="4"/>
  <c r="E668" i="4" s="1"/>
  <c r="D658" i="4"/>
  <c r="D657" i="4"/>
  <c r="D656" i="4"/>
  <c r="D655" i="4"/>
  <c r="E655" i="4" s="1"/>
  <c r="D645" i="4"/>
  <c r="D644" i="4"/>
  <c r="D643" i="4"/>
  <c r="D642" i="4"/>
  <c r="D631" i="4"/>
  <c r="E631" i="4" s="1"/>
  <c r="D630" i="4"/>
  <c r="D629" i="4"/>
  <c r="D619" i="4"/>
  <c r="D618" i="4"/>
  <c r="D617" i="4"/>
  <c r="D616" i="4"/>
  <c r="D606" i="4"/>
  <c r="D605" i="4"/>
  <c r="D604" i="4"/>
  <c r="D603" i="4"/>
  <c r="D593" i="4"/>
  <c r="E593" i="4" s="1"/>
  <c r="D592" i="4"/>
  <c r="E592" i="4" s="1"/>
  <c r="D591" i="4"/>
  <c r="D580" i="4"/>
  <c r="D579" i="4"/>
  <c r="D578" i="4"/>
  <c r="E578" i="4" s="1"/>
  <c r="D577" i="4"/>
  <c r="D567" i="4"/>
  <c r="D566" i="4"/>
  <c r="D565" i="4"/>
  <c r="E565" i="4" s="1"/>
  <c r="D564" i="4"/>
  <c r="D554" i="4"/>
  <c r="D553" i="4"/>
  <c r="D552" i="4"/>
  <c r="E552" i="4" s="1"/>
  <c r="D551" i="4"/>
  <c r="D541" i="4"/>
  <c r="D540" i="4"/>
  <c r="D539" i="4"/>
  <c r="E539" i="4" s="1"/>
  <c r="D538" i="4"/>
  <c r="D526" i="4"/>
  <c r="D525" i="4"/>
  <c r="E525" i="4" s="1"/>
  <c r="D515" i="4"/>
  <c r="D514" i="4"/>
  <c r="D513" i="4"/>
  <c r="D512" i="4"/>
  <c r="E512" i="4" s="1"/>
  <c r="D502" i="4"/>
  <c r="D501" i="4"/>
  <c r="D500" i="4"/>
  <c r="D499" i="4"/>
  <c r="D489" i="4"/>
  <c r="D488" i="4"/>
  <c r="D487" i="4"/>
  <c r="D486" i="4"/>
  <c r="E486" i="4" s="1"/>
  <c r="D475" i="4"/>
  <c r="E475" i="4" s="1"/>
  <c r="D474" i="4"/>
  <c r="D473" i="4"/>
  <c r="D463" i="4"/>
  <c r="D462" i="4"/>
  <c r="D461" i="4"/>
  <c r="D460" i="4"/>
  <c r="D450" i="4"/>
  <c r="D449" i="4"/>
  <c r="E449" i="4" s="1"/>
  <c r="D448" i="4"/>
  <c r="D447" i="4"/>
  <c r="D437" i="4"/>
  <c r="D436" i="4"/>
  <c r="E436" i="4" s="1"/>
  <c r="D435" i="4"/>
  <c r="D434" i="4"/>
  <c r="D424" i="4"/>
  <c r="D423" i="4"/>
  <c r="E423" i="4" s="1"/>
  <c r="D422" i="4"/>
  <c r="D421" i="4"/>
  <c r="D411" i="4"/>
  <c r="D410" i="4"/>
  <c r="D409" i="4"/>
  <c r="D408" i="4"/>
  <c r="D398" i="4"/>
  <c r="D397" i="4"/>
  <c r="D396" i="4"/>
  <c r="D395" i="4"/>
  <c r="D385" i="4"/>
  <c r="D384" i="4"/>
  <c r="D383" i="4"/>
  <c r="D382" i="4"/>
  <c r="D372" i="4"/>
  <c r="D371" i="4"/>
  <c r="D370" i="4"/>
  <c r="D369" i="4"/>
  <c r="D359" i="4"/>
  <c r="D358" i="4"/>
  <c r="D357" i="4"/>
  <c r="D356" i="4"/>
  <c r="D346" i="4"/>
  <c r="D345" i="4"/>
  <c r="D344" i="4"/>
  <c r="D343" i="4"/>
  <c r="D333" i="4"/>
  <c r="D332" i="4"/>
  <c r="D331" i="4"/>
  <c r="D330" i="4"/>
  <c r="D320" i="4"/>
  <c r="D319" i="4"/>
  <c r="E319" i="4" s="1"/>
  <c r="D318" i="4"/>
  <c r="D317" i="4"/>
  <c r="D307" i="4"/>
  <c r="D306" i="4"/>
  <c r="E306" i="4" s="1"/>
  <c r="D305" i="4"/>
  <c r="D304" i="4"/>
  <c r="D294" i="4"/>
  <c r="D293" i="4"/>
  <c r="E293" i="4" s="1"/>
  <c r="D292" i="4"/>
  <c r="D291" i="4"/>
  <c r="D213" i="4"/>
  <c r="D1070" i="4"/>
  <c r="D1082" i="4"/>
  <c r="AR75" i="23" s="1"/>
  <c r="D1083" i="4"/>
  <c r="AW75" i="23" s="1"/>
  <c r="D1056" i="4"/>
  <c r="AR73" i="23" s="1"/>
  <c r="D1057" i="4"/>
  <c r="AW73" i="23" s="1"/>
  <c r="D1080" i="4"/>
  <c r="AH75" i="23" s="1"/>
  <c r="E772" i="4"/>
  <c r="D1105" i="4"/>
  <c r="AC77" i="23" s="1"/>
  <c r="G644" i="4"/>
  <c r="G657" i="4"/>
  <c r="G670" i="4"/>
  <c r="G683" i="4"/>
  <c r="G696" i="4"/>
  <c r="G554" i="4"/>
  <c r="G528" i="4"/>
  <c r="G580" i="4"/>
  <c r="G541" i="4"/>
  <c r="G515" i="4"/>
  <c r="G567" i="4"/>
  <c r="G709" i="4"/>
  <c r="G592" i="4"/>
  <c r="G722" i="4"/>
  <c r="G735" i="4"/>
  <c r="G748" i="4"/>
  <c r="G761" i="4"/>
  <c r="G774" i="4"/>
  <c r="G787" i="4"/>
  <c r="G800" i="4"/>
  <c r="G813" i="4"/>
  <c r="G826" i="4"/>
  <c r="E109" i="4"/>
  <c r="E135" i="4"/>
  <c r="E161" i="4"/>
  <c r="E187" i="4"/>
  <c r="E200" i="4"/>
  <c r="E213" i="4"/>
  <c r="E226" i="4"/>
  <c r="E239" i="4"/>
  <c r="E252" i="4"/>
  <c r="E265" i="4"/>
  <c r="G291" i="4"/>
  <c r="E330" i="4"/>
  <c r="E343" i="4"/>
  <c r="E356" i="4"/>
  <c r="E369" i="4"/>
  <c r="E395" i="4"/>
  <c r="E460" i="4"/>
  <c r="G876" i="4"/>
  <c r="G318" i="4"/>
  <c r="E111" i="4"/>
  <c r="E150" i="4"/>
  <c r="E202" i="4"/>
  <c r="E215" i="4"/>
  <c r="E241" i="4"/>
  <c r="E254" i="4"/>
  <c r="G293" i="4"/>
  <c r="E332" i="4"/>
  <c r="E345" i="4"/>
  <c r="E358" i="4"/>
  <c r="E371" i="4"/>
  <c r="E397" i="4"/>
  <c r="E462" i="4"/>
  <c r="E162" i="4"/>
  <c r="G799" i="4"/>
  <c r="G839" i="4"/>
  <c r="E344" i="4"/>
  <c r="E357" i="4"/>
  <c r="G125" i="4"/>
  <c r="G177" i="4"/>
  <c r="G190" i="4"/>
  <c r="G229" i="4"/>
  <c r="G281" i="4"/>
  <c r="G294" i="4"/>
  <c r="E346" i="4"/>
  <c r="E398" i="4"/>
  <c r="G411" i="4"/>
  <c r="G450" i="4"/>
  <c r="G502" i="4"/>
  <c r="G434" i="4"/>
  <c r="G539" i="4"/>
  <c r="G565" i="4"/>
  <c r="G578" i="4"/>
  <c r="G669" i="4"/>
  <c r="G552" i="4"/>
  <c r="G852" i="4"/>
  <c r="G292" i="4"/>
  <c r="G97" i="4"/>
  <c r="G188" i="4"/>
  <c r="G305" i="4"/>
  <c r="G383" i="4"/>
  <c r="G435" i="4"/>
  <c r="G487" i="4"/>
  <c r="G500" i="4"/>
  <c r="G564" i="4"/>
  <c r="G616" i="4"/>
  <c r="G629" i="4"/>
  <c r="G642" i="4"/>
  <c r="G655" i="4"/>
  <c r="G668" i="4"/>
  <c r="G681" i="4"/>
  <c r="G694" i="4"/>
  <c r="G707" i="4"/>
  <c r="G720" i="4"/>
  <c r="G733" i="4"/>
  <c r="G746" i="4"/>
  <c r="G759" i="4"/>
  <c r="G772" i="4"/>
  <c r="G785" i="4"/>
  <c r="G798" i="4"/>
  <c r="G811" i="4"/>
  <c r="G824" i="4"/>
  <c r="G837" i="4"/>
  <c r="G850" i="4"/>
  <c r="G863" i="4"/>
  <c r="G865" i="4"/>
  <c r="E514" i="4"/>
  <c r="E694" i="4"/>
  <c r="E696" i="4"/>
  <c r="E617" i="4"/>
  <c r="E619" i="4"/>
  <c r="E580" i="4"/>
  <c r="E582" i="4" s="1"/>
  <c r="E586" i="4"/>
  <c r="AX45" i="23" s="1"/>
  <c r="E606" i="4"/>
  <c r="E707" i="4"/>
  <c r="E720" i="4"/>
  <c r="E735" i="4"/>
  <c r="E746" i="4"/>
  <c r="E811" i="4"/>
  <c r="E876" i="4"/>
  <c r="H893" i="4"/>
  <c r="AB89" i="23" s="1"/>
  <c r="E421" i="4"/>
  <c r="E409" i="4"/>
  <c r="E644" i="4"/>
  <c r="E670" i="4"/>
  <c r="E736" i="4"/>
  <c r="E851" i="4"/>
  <c r="E864" i="4"/>
  <c r="E877" i="4"/>
  <c r="E291" i="4"/>
  <c r="E317" i="4"/>
  <c r="E323" i="4" s="1"/>
  <c r="E318" i="4"/>
  <c r="E320" i="4"/>
  <c r="E385" i="4"/>
  <c r="E448" i="4"/>
  <c r="E450" i="4"/>
  <c r="E474" i="4"/>
  <c r="E500" i="4"/>
  <c r="E502" i="4"/>
  <c r="E541" i="4"/>
  <c r="E567" i="4"/>
  <c r="E684" i="4"/>
  <c r="E384" i="4"/>
  <c r="E488" i="4"/>
  <c r="E501" i="4"/>
  <c r="E657" i="4"/>
  <c r="E683" i="4"/>
  <c r="E787" i="4"/>
  <c r="E793" i="4" s="1"/>
  <c r="AS79" i="23" s="1"/>
  <c r="E304" i="4"/>
  <c r="E382" i="4"/>
  <c r="E408" i="4"/>
  <c r="E434" i="4"/>
  <c r="E447" i="4"/>
  <c r="E473" i="4"/>
  <c r="E499" i="4"/>
  <c r="E527" i="4"/>
  <c r="E642" i="4"/>
  <c r="E722" i="4"/>
  <c r="E733" i="4"/>
  <c r="E759" i="4"/>
  <c r="E785" i="4"/>
  <c r="E798" i="4"/>
  <c r="E824" i="4"/>
  <c r="E837" i="4"/>
  <c r="E850" i="4"/>
  <c r="E863" i="4"/>
  <c r="E554" i="4"/>
  <c r="E591" i="4"/>
  <c r="E604" i="4"/>
  <c r="E630" i="4"/>
  <c r="E697" i="4"/>
  <c r="E775" i="4"/>
  <c r="D281" i="4"/>
  <c r="D280" i="4"/>
  <c r="E280" i="4" s="1"/>
  <c r="D279" i="4"/>
  <c r="E279" i="4" s="1"/>
  <c r="D278" i="4"/>
  <c r="D268" i="4"/>
  <c r="D267" i="4"/>
  <c r="E267" i="4" s="1"/>
  <c r="D266" i="4"/>
  <c r="D265" i="4"/>
  <c r="D255" i="4"/>
  <c r="D254" i="4"/>
  <c r="D253" i="4"/>
  <c r="D252" i="4"/>
  <c r="D242" i="4"/>
  <c r="D241" i="4"/>
  <c r="D240" i="4"/>
  <c r="D239" i="4"/>
  <c r="D229" i="4"/>
  <c r="D228" i="4"/>
  <c r="E228" i="4" s="1"/>
  <c r="D227" i="4"/>
  <c r="E227" i="4" s="1"/>
  <c r="D226" i="4"/>
  <c r="D216" i="4"/>
  <c r="D215" i="4"/>
  <c r="D214" i="4"/>
  <c r="D203" i="4"/>
  <c r="D202" i="4"/>
  <c r="D201" i="4"/>
  <c r="D200" i="4"/>
  <c r="D190" i="4"/>
  <c r="D189" i="4"/>
  <c r="D188" i="4"/>
  <c r="D187" i="4"/>
  <c r="D177" i="4"/>
  <c r="D176" i="4"/>
  <c r="D175" i="4"/>
  <c r="D174" i="4"/>
  <c r="D164" i="4"/>
  <c r="D163" i="4"/>
  <c r="D162" i="4"/>
  <c r="D161" i="4"/>
  <c r="D151" i="4"/>
  <c r="D150" i="4"/>
  <c r="D149" i="4"/>
  <c r="D148" i="4"/>
  <c r="E148" i="4" s="1"/>
  <c r="D138" i="4"/>
  <c r="D137" i="4"/>
  <c r="D136" i="4"/>
  <c r="D135" i="4"/>
  <c r="D125" i="4"/>
  <c r="D124" i="4"/>
  <c r="D123" i="4"/>
  <c r="D122" i="4"/>
  <c r="D112" i="4"/>
  <c r="D111" i="4"/>
  <c r="D110" i="4"/>
  <c r="D109" i="4"/>
  <c r="D1106" i="4"/>
  <c r="AH77" i="23" s="1"/>
  <c r="D1095" i="4"/>
  <c r="AR76" i="23" s="1"/>
  <c r="F192" i="4"/>
  <c r="D1096" i="4"/>
  <c r="E278" i="4"/>
  <c r="E137" i="4"/>
  <c r="E163" i="4"/>
  <c r="E122" i="4"/>
  <c r="E124" i="4"/>
  <c r="E176" i="4"/>
  <c r="E189" i="4"/>
  <c r="E125" i="4"/>
  <c r="E268" i="4"/>
  <c r="E216" i="4"/>
  <c r="E138" i="4"/>
  <c r="E174" i="4"/>
  <c r="D99" i="4"/>
  <c r="D98" i="4"/>
  <c r="D97" i="4"/>
  <c r="E97" i="4" s="1"/>
  <c r="D96" i="4"/>
  <c r="E96" i="4" s="1"/>
  <c r="D86" i="4"/>
  <c r="D85" i="4"/>
  <c r="D84" i="4"/>
  <c r="D83" i="4"/>
  <c r="E83" i="4" s="1"/>
  <c r="D73" i="4"/>
  <c r="D72" i="4"/>
  <c r="D71" i="4"/>
  <c r="D70" i="4"/>
  <c r="D60" i="4"/>
  <c r="D59" i="4"/>
  <c r="D58" i="4"/>
  <c r="E58" i="4" s="1"/>
  <c r="D57" i="4"/>
  <c r="D47" i="4"/>
  <c r="D46" i="4"/>
  <c r="D45" i="4"/>
  <c r="E45" i="4" s="1"/>
  <c r="D44" i="4"/>
  <c r="D34" i="4"/>
  <c r="D33" i="4"/>
  <c r="D32" i="4"/>
  <c r="E32" i="4" s="1"/>
  <c r="D31" i="4"/>
  <c r="C892" i="4"/>
  <c r="C893" i="4"/>
  <c r="C894" i="4"/>
  <c r="C895" i="4" s="1"/>
  <c r="C896" i="4" s="1"/>
  <c r="C897" i="4" s="1"/>
  <c r="C898" i="4" s="1"/>
  <c r="C879" i="4"/>
  <c r="C880" i="4" s="1"/>
  <c r="C881" i="4" s="1"/>
  <c r="C882" i="4"/>
  <c r="C883" i="4"/>
  <c r="C884" i="4" s="1"/>
  <c r="C885" i="4" s="1"/>
  <c r="C866" i="4"/>
  <c r="C853" i="4"/>
  <c r="C854" i="4" s="1"/>
  <c r="C840" i="4"/>
  <c r="C827" i="4"/>
  <c r="C814" i="4"/>
  <c r="C801" i="4"/>
  <c r="C802" i="4" s="1"/>
  <c r="C788" i="4"/>
  <c r="C775" i="4"/>
  <c r="C762" i="4"/>
  <c r="C749" i="4"/>
  <c r="C736" i="4"/>
  <c r="C737" i="4"/>
  <c r="C738" i="4"/>
  <c r="C739" i="4"/>
  <c r="C740" i="4" s="1"/>
  <c r="C741" i="4" s="1"/>
  <c r="C742" i="4"/>
  <c r="C723" i="4"/>
  <c r="C710" i="4"/>
  <c r="C697" i="4"/>
  <c r="C684" i="4"/>
  <c r="C671" i="4"/>
  <c r="C658" i="4"/>
  <c r="C645" i="4"/>
  <c r="C632" i="4"/>
  <c r="C619" i="4"/>
  <c r="C606" i="4"/>
  <c r="C593" i="4"/>
  <c r="C580" i="4"/>
  <c r="C581" i="4"/>
  <c r="C582" i="4" s="1"/>
  <c r="C583" i="4" s="1"/>
  <c r="C584" i="4" s="1"/>
  <c r="C585" i="4" s="1"/>
  <c r="C586" i="4" s="1"/>
  <c r="C567" i="4"/>
  <c r="C554" i="4"/>
  <c r="C555" i="4" s="1"/>
  <c r="C541" i="4"/>
  <c r="C528" i="4"/>
  <c r="C515" i="4"/>
  <c r="C502" i="4"/>
  <c r="C489" i="4"/>
  <c r="C490" i="4" s="1"/>
  <c r="C491" i="4" s="1"/>
  <c r="C492" i="4"/>
  <c r="C493" i="4"/>
  <c r="C494" i="4" s="1"/>
  <c r="C495" i="4" s="1"/>
  <c r="C476" i="4"/>
  <c r="C463" i="4"/>
  <c r="C464" i="4" s="1"/>
  <c r="C465" i="4" s="1"/>
  <c r="C466" i="4"/>
  <c r="C467" i="4"/>
  <c r="C468" i="4" s="1"/>
  <c r="C469" i="4" s="1"/>
  <c r="C450" i="4"/>
  <c r="C437" i="4"/>
  <c r="C424" i="4"/>
  <c r="C411" i="4"/>
  <c r="C398" i="4"/>
  <c r="C399" i="4" s="1"/>
  <c r="C400" i="4" s="1"/>
  <c r="C401" i="4" s="1"/>
  <c r="C402" i="4" s="1"/>
  <c r="C403" i="4"/>
  <c r="C404" i="4" s="1"/>
  <c r="C385" i="4"/>
  <c r="C372" i="4"/>
  <c r="C373" i="4"/>
  <c r="C374" i="4" s="1"/>
  <c r="C375" i="4" s="1"/>
  <c r="C376" i="4"/>
  <c r="C377" i="4"/>
  <c r="C378" i="4" s="1"/>
  <c r="C359" i="4"/>
  <c r="C360" i="4"/>
  <c r="C361" i="4"/>
  <c r="C362" i="4" s="1"/>
  <c r="C363" i="4" s="1"/>
  <c r="C364" i="4"/>
  <c r="C365" i="4" s="1"/>
  <c r="C346" i="4"/>
  <c r="C347" i="4"/>
  <c r="C348" i="4"/>
  <c r="C349" i="4" s="1"/>
  <c r="C350" i="4" s="1"/>
  <c r="C351" i="4" s="1"/>
  <c r="C352" i="4" s="1"/>
  <c r="C333" i="4"/>
  <c r="C334" i="4" s="1"/>
  <c r="C335" i="4" s="1"/>
  <c r="C336" i="4" s="1"/>
  <c r="C337" i="4" s="1"/>
  <c r="C338" i="4" s="1"/>
  <c r="C339" i="4" s="1"/>
  <c r="C320" i="4"/>
  <c r="C321" i="4" s="1"/>
  <c r="C307" i="4"/>
  <c r="C308" i="4" s="1"/>
  <c r="C309" i="4" s="1"/>
  <c r="C310" i="4" s="1"/>
  <c r="C311" i="4" s="1"/>
  <c r="C312" i="4" s="1"/>
  <c r="C313" i="4" s="1"/>
  <c r="C294" i="4"/>
  <c r="C281" i="4"/>
  <c r="C282" i="4"/>
  <c r="C283" i="4"/>
  <c r="C284" i="4" s="1"/>
  <c r="C285" i="4" s="1"/>
  <c r="C286" i="4" s="1"/>
  <c r="C287" i="4" s="1"/>
  <c r="C268" i="4"/>
  <c r="C269" i="4"/>
  <c r="C270" i="4"/>
  <c r="C271" i="4" s="1"/>
  <c r="C272" i="4" s="1"/>
  <c r="C273" i="4" s="1"/>
  <c r="C274" i="4" s="1"/>
  <c r="C255" i="4"/>
  <c r="C256" i="4" s="1"/>
  <c r="C257" i="4" s="1"/>
  <c r="C258" i="4" s="1"/>
  <c r="C259" i="4" s="1"/>
  <c r="C260" i="4" s="1"/>
  <c r="C261" i="4" s="1"/>
  <c r="C242" i="4"/>
  <c r="C243" i="4"/>
  <c r="C244" i="4" s="1"/>
  <c r="C245" i="4" s="1"/>
  <c r="C246" i="4"/>
  <c r="C247" i="4" s="1"/>
  <c r="C248" i="4" s="1"/>
  <c r="C229" i="4"/>
  <c r="C216" i="4"/>
  <c r="C217" i="4"/>
  <c r="C218" i="4" s="1"/>
  <c r="C219" i="4" s="1"/>
  <c r="C220" i="4" s="1"/>
  <c r="C221" i="4" s="1"/>
  <c r="C222" i="4" s="1"/>
  <c r="C203" i="4"/>
  <c r="C204" i="4"/>
  <c r="C205" i="4" s="1"/>
  <c r="C206" i="4" s="1"/>
  <c r="C207" i="4" s="1"/>
  <c r="C208" i="4" s="1"/>
  <c r="C209" i="4" s="1"/>
  <c r="C190" i="4"/>
  <c r="C191" i="4"/>
  <c r="C192" i="4"/>
  <c r="C193" i="4"/>
  <c r="C194" i="4" s="1"/>
  <c r="C195" i="4" s="1"/>
  <c r="C196" i="4"/>
  <c r="C177" i="4"/>
  <c r="C178" i="4" s="1"/>
  <c r="C144" i="4"/>
  <c r="C154" i="4"/>
  <c r="C155" i="4"/>
  <c r="C156" i="4" s="1"/>
  <c r="C157" i="4" s="1"/>
  <c r="C164" i="4"/>
  <c r="C165" i="4"/>
  <c r="C166" i="4" s="1"/>
  <c r="C167" i="4" s="1"/>
  <c r="C168" i="4" s="1"/>
  <c r="C169" i="4" s="1"/>
  <c r="C170" i="4" s="1"/>
  <c r="C125" i="4"/>
  <c r="D21" i="4"/>
  <c r="D20" i="4"/>
  <c r="D19" i="4"/>
  <c r="D18" i="4"/>
  <c r="E141" i="4"/>
  <c r="C412" i="4"/>
  <c r="C413" i="4" s="1"/>
  <c r="C414" i="4" s="1"/>
  <c r="C415" i="4"/>
  <c r="C416" i="4"/>
  <c r="C417" i="4" s="1"/>
  <c r="C179" i="4"/>
  <c r="C180" i="4" s="1"/>
  <c r="C181" i="4" s="1"/>
  <c r="C182" i="4" s="1"/>
  <c r="C183" i="4" s="1"/>
  <c r="C230" i="4"/>
  <c r="C776" i="4"/>
  <c r="C777" i="4"/>
  <c r="C778" i="4"/>
  <c r="C779" i="4" s="1"/>
  <c r="C780" i="4" s="1"/>
  <c r="C781" i="4" s="1"/>
  <c r="C542" i="4"/>
  <c r="C543" i="4" s="1"/>
  <c r="C544" i="4" s="1"/>
  <c r="C545" i="4"/>
  <c r="C546" i="4" s="1"/>
  <c r="C547" i="4" s="1"/>
  <c r="F1026" i="4"/>
  <c r="C529" i="4"/>
  <c r="C530" i="4"/>
  <c r="C531" i="4" s="1"/>
  <c r="C532" i="4" s="1"/>
  <c r="C533" i="4" s="1"/>
  <c r="C534" i="4" s="1"/>
  <c r="H1052" i="4"/>
  <c r="C724" i="4"/>
  <c r="C725" i="4" s="1"/>
  <c r="C726" i="4" s="1"/>
  <c r="C727" i="4" s="1"/>
  <c r="C728" i="4" s="1"/>
  <c r="C729" i="4" s="1"/>
  <c r="F1104" i="4"/>
  <c r="H1104" i="4" s="1"/>
  <c r="H974" i="4"/>
  <c r="H1000" i="4"/>
  <c r="H987" i="4"/>
  <c r="H1013" i="4"/>
  <c r="H1039" i="4"/>
  <c r="C711" i="4"/>
  <c r="C712" i="4"/>
  <c r="C713" i="4"/>
  <c r="C714" i="4" s="1"/>
  <c r="C715" i="4" s="1"/>
  <c r="C716" i="4" s="1"/>
  <c r="F1065" i="4"/>
  <c r="H1065" i="4" s="1"/>
  <c r="F1117" i="4"/>
  <c r="C828" i="4"/>
  <c r="C829" i="4" s="1"/>
  <c r="C830" i="4"/>
  <c r="C831" i="4" s="1"/>
  <c r="C832" i="4" s="1"/>
  <c r="C833" i="4" s="1"/>
  <c r="C867" i="4"/>
  <c r="C868" i="4"/>
  <c r="C869" i="4" s="1"/>
  <c r="C870" i="4" s="1"/>
  <c r="C871" i="4" s="1"/>
  <c r="C872" i="4" s="1"/>
  <c r="C451" i="4"/>
  <c r="C452" i="4" s="1"/>
  <c r="C453" i="4"/>
  <c r="C454" i="4" s="1"/>
  <c r="C455" i="4" s="1"/>
  <c r="C456" i="4" s="1"/>
  <c r="C516" i="4"/>
  <c r="C517" i="4" s="1"/>
  <c r="C518" i="4" s="1"/>
  <c r="C519" i="4" s="1"/>
  <c r="C520" i="4" s="1"/>
  <c r="C521" i="4" s="1"/>
  <c r="C646" i="4"/>
  <c r="C698" i="4"/>
  <c r="C699" i="4" s="1"/>
  <c r="C700" i="4"/>
  <c r="C701" i="4"/>
  <c r="C702" i="4"/>
  <c r="C703" i="4" s="1"/>
  <c r="C126" i="4"/>
  <c r="C127" i="4" s="1"/>
  <c r="C128" i="4"/>
  <c r="C129" i="4"/>
  <c r="C130" i="4" s="1"/>
  <c r="C131" i="4" s="1"/>
  <c r="C386" i="4"/>
  <c r="C387" i="4"/>
  <c r="C388" i="4"/>
  <c r="C389" i="4"/>
  <c r="C390" i="4" s="1"/>
  <c r="C391" i="4"/>
  <c r="C438" i="4"/>
  <c r="C439" i="4"/>
  <c r="C440" i="4" s="1"/>
  <c r="C441" i="4"/>
  <c r="C442" i="4"/>
  <c r="C443" i="4" s="1"/>
  <c r="C503" i="4"/>
  <c r="C504" i="4" s="1"/>
  <c r="C505" i="4" s="1"/>
  <c r="C506" i="4" s="1"/>
  <c r="C507" i="4" s="1"/>
  <c r="C508" i="4"/>
  <c r="C568" i="4"/>
  <c r="C569" i="4"/>
  <c r="C570" i="4"/>
  <c r="C571" i="4"/>
  <c r="C572" i="4" s="1"/>
  <c r="C573" i="4" s="1"/>
  <c r="C594" i="4"/>
  <c r="C595" i="4"/>
  <c r="C596" i="4" s="1"/>
  <c r="C597" i="4"/>
  <c r="C598" i="4" s="1"/>
  <c r="C599" i="4" s="1"/>
  <c r="C659" i="4"/>
  <c r="C660" i="4"/>
  <c r="C661" i="4" s="1"/>
  <c r="C662" i="4" s="1"/>
  <c r="C663" i="4" s="1"/>
  <c r="C664" i="4" s="1"/>
  <c r="C763" i="4"/>
  <c r="C764" i="4" s="1"/>
  <c r="C765" i="4" s="1"/>
  <c r="C766" i="4" s="1"/>
  <c r="C767" i="4" s="1"/>
  <c r="C768" i="4" s="1"/>
  <c r="C789" i="4"/>
  <c r="C790" i="4"/>
  <c r="C791" i="4"/>
  <c r="C792" i="4"/>
  <c r="C793" i="4" s="1"/>
  <c r="C794" i="4"/>
  <c r="C841" i="4"/>
  <c r="C842" i="4"/>
  <c r="C843" i="4" s="1"/>
  <c r="C844" i="4"/>
  <c r="C845" i="4"/>
  <c r="C846" i="4" s="1"/>
  <c r="E98" i="4"/>
  <c r="C607" i="4"/>
  <c r="C608" i="4" s="1"/>
  <c r="C609" i="4" s="1"/>
  <c r="C610" i="4" s="1"/>
  <c r="C611" i="4" s="1"/>
  <c r="C612" i="4" s="1"/>
  <c r="C295" i="4"/>
  <c r="C296" i="4"/>
  <c r="C297" i="4"/>
  <c r="C298" i="4"/>
  <c r="C299" i="4" s="1"/>
  <c r="C300" i="4"/>
  <c r="C425" i="4"/>
  <c r="C426" i="4" s="1"/>
  <c r="C427" i="4"/>
  <c r="C428" i="4"/>
  <c r="C429" i="4" s="1"/>
  <c r="C430" i="4" s="1"/>
  <c r="C556" i="4"/>
  <c r="C557" i="4" s="1"/>
  <c r="C558" i="4" s="1"/>
  <c r="C559" i="4" s="1"/>
  <c r="C560" i="4" s="1"/>
  <c r="C750" i="4"/>
  <c r="C815" i="4"/>
  <c r="F8" i="4"/>
  <c r="F7" i="4"/>
  <c r="D8" i="4"/>
  <c r="D7" i="4"/>
  <c r="D6" i="4"/>
  <c r="D5" i="4"/>
  <c r="F5" i="4"/>
  <c r="E5" i="4" s="1"/>
  <c r="J416" i="4"/>
  <c r="D599" i="4"/>
  <c r="AW49" i="23" s="1"/>
  <c r="C322" i="4"/>
  <c r="C323" i="4" s="1"/>
  <c r="C324" i="4" s="1"/>
  <c r="C325" i="4" s="1"/>
  <c r="C326" i="4" s="1"/>
  <c r="D951" i="4"/>
  <c r="H1026" i="4"/>
  <c r="H1117" i="4"/>
  <c r="F923" i="4"/>
  <c r="AO47" i="23" s="1"/>
  <c r="E7" i="4"/>
  <c r="J417" i="4"/>
  <c r="D952" i="4"/>
  <c r="AW64" i="23" s="1"/>
  <c r="J415" i="4"/>
  <c r="H923" i="4"/>
  <c r="F400" i="4"/>
  <c r="F491" i="4"/>
  <c r="F465" i="4"/>
  <c r="AE34" i="23" s="1"/>
  <c r="F387" i="4"/>
  <c r="AE29" i="23" s="1"/>
  <c r="F166" i="4"/>
  <c r="AE6" i="23" s="1"/>
  <c r="F257" i="4"/>
  <c r="F205" i="4"/>
  <c r="F924" i="4"/>
  <c r="H257" i="4"/>
  <c r="AG27" i="1" s="1"/>
  <c r="H400" i="4"/>
  <c r="AG38" i="1" s="1"/>
  <c r="H374" i="4"/>
  <c r="AG28" i="23" s="1"/>
  <c r="H205" i="4"/>
  <c r="H166" i="4"/>
  <c r="AG6" i="23" s="1"/>
  <c r="H348" i="4"/>
  <c r="AG26" i="23" s="1"/>
  <c r="H465" i="4"/>
  <c r="AG34" i="23" s="1"/>
  <c r="H387" i="4"/>
  <c r="F925" i="4"/>
  <c r="AY47" i="23" s="1"/>
  <c r="C112" i="4"/>
  <c r="C113" i="4"/>
  <c r="C114" i="4" s="1"/>
  <c r="C115" i="4" s="1"/>
  <c r="C116" i="4"/>
  <c r="C117" i="4" s="1"/>
  <c r="C118" i="4" s="1"/>
  <c r="C99" i="4"/>
  <c r="C100" i="4"/>
  <c r="C101" i="4"/>
  <c r="C102" i="4" s="1"/>
  <c r="C103" i="4" s="1"/>
  <c r="C104" i="4" s="1"/>
  <c r="C105" i="4" s="1"/>
  <c r="H8" i="4"/>
  <c r="G8" i="4"/>
  <c r="H7" i="4"/>
  <c r="G7" i="4" s="1"/>
  <c r="H6" i="4"/>
  <c r="H5" i="4"/>
  <c r="F6" i="4"/>
  <c r="G6" i="4" s="1"/>
  <c r="H73" i="4"/>
  <c r="H72" i="4"/>
  <c r="H71" i="4"/>
  <c r="G71" i="4" s="1"/>
  <c r="H70" i="4"/>
  <c r="F73" i="4"/>
  <c r="F72" i="4"/>
  <c r="F71" i="4"/>
  <c r="E71" i="4" s="1"/>
  <c r="F70" i="4"/>
  <c r="E70" i="4" s="1"/>
  <c r="H60" i="4"/>
  <c r="H59" i="4"/>
  <c r="H58" i="4"/>
  <c r="H57" i="4"/>
  <c r="F60" i="4"/>
  <c r="F59" i="4"/>
  <c r="F58" i="4"/>
  <c r="F57" i="4"/>
  <c r="E57" i="4" s="1"/>
  <c r="H47" i="4"/>
  <c r="H46" i="4"/>
  <c r="H45" i="4"/>
  <c r="H44" i="4"/>
  <c r="F47" i="4"/>
  <c r="E47" i="4" s="1"/>
  <c r="F46" i="4"/>
  <c r="F45" i="4"/>
  <c r="F44" i="4"/>
  <c r="E44" i="4" s="1"/>
  <c r="H34" i="4"/>
  <c r="H33" i="4"/>
  <c r="H32" i="4"/>
  <c r="H31" i="4"/>
  <c r="F34" i="4"/>
  <c r="E34" i="4" s="1"/>
  <c r="F33" i="4"/>
  <c r="F32" i="4"/>
  <c r="F31" i="4"/>
  <c r="H21" i="4"/>
  <c r="H20" i="4"/>
  <c r="H19" i="4"/>
  <c r="G19" i="4" s="1"/>
  <c r="H18" i="4"/>
  <c r="G18" i="4" s="1"/>
  <c r="F21" i="4"/>
  <c r="F20" i="4"/>
  <c r="F19" i="4"/>
  <c r="E19" i="4" s="1"/>
  <c r="F18" i="4"/>
  <c r="G5" i="4"/>
  <c r="F170" i="4"/>
  <c r="F495" i="4"/>
  <c r="AY36" i="23" s="1"/>
  <c r="F493" i="4"/>
  <c r="F403" i="4"/>
  <c r="F401" i="4"/>
  <c r="H401" i="4" s="1"/>
  <c r="AL38" i="1" s="1"/>
  <c r="F391" i="4"/>
  <c r="AY37" i="1" s="1"/>
  <c r="F389" i="4"/>
  <c r="AO29" i="23" s="1"/>
  <c r="F494" i="4"/>
  <c r="AT36" i="23" s="1"/>
  <c r="F492" i="4"/>
  <c r="F404" i="4"/>
  <c r="F402" i="4"/>
  <c r="AO38" i="1" s="1"/>
  <c r="F390" i="4"/>
  <c r="AT29" i="23" s="1"/>
  <c r="F388" i="4"/>
  <c r="AJ29" i="23" s="1"/>
  <c r="F261" i="4"/>
  <c r="F260" i="4"/>
  <c r="H260" i="4" s="1"/>
  <c r="AV27" i="1" s="1"/>
  <c r="F259" i="4"/>
  <c r="F258" i="4"/>
  <c r="F206" i="4"/>
  <c r="F194" i="4"/>
  <c r="F169" i="4"/>
  <c r="AT6" i="23" s="1"/>
  <c r="F168" i="4"/>
  <c r="AO6" i="23" s="1"/>
  <c r="F167" i="4"/>
  <c r="C86" i="4"/>
  <c r="C87" i="4" s="1"/>
  <c r="C88" i="4" s="1"/>
  <c r="E85" i="4"/>
  <c r="E86" i="4"/>
  <c r="G83" i="4"/>
  <c r="G85" i="4"/>
  <c r="C73" i="4"/>
  <c r="C74" i="4"/>
  <c r="C75" i="4"/>
  <c r="C76" i="4" s="1"/>
  <c r="E72" i="4"/>
  <c r="E73" i="4"/>
  <c r="G70" i="4"/>
  <c r="G72" i="4"/>
  <c r="G73" i="4"/>
  <c r="C60" i="4"/>
  <c r="C61" i="4" s="1"/>
  <c r="C62" i="4" s="1"/>
  <c r="E59" i="4"/>
  <c r="E60" i="4"/>
  <c r="G58" i="4"/>
  <c r="G59" i="4"/>
  <c r="G60" i="4"/>
  <c r="C47" i="4"/>
  <c r="G45" i="4"/>
  <c r="G46" i="4"/>
  <c r="E46" i="4"/>
  <c r="C34" i="4"/>
  <c r="E31" i="4"/>
  <c r="E33" i="4"/>
  <c r="G31" i="4"/>
  <c r="G32" i="4"/>
  <c r="G33" i="4"/>
  <c r="C21" i="4"/>
  <c r="E18" i="4"/>
  <c r="E20" i="4"/>
  <c r="E21" i="4"/>
  <c r="G20" i="4"/>
  <c r="G21" i="4"/>
  <c r="C9" i="4"/>
  <c r="C10" i="4" s="1"/>
  <c r="C11" i="4" s="1"/>
  <c r="C12" i="4" s="1"/>
  <c r="C13" i="4" s="1"/>
  <c r="C14" i="4" s="1"/>
  <c r="C89" i="4"/>
  <c r="C90" i="4" s="1"/>
  <c r="C91" i="4" s="1"/>
  <c r="C92" i="4" s="1"/>
  <c r="F885" i="4"/>
  <c r="AY88" i="23" s="1"/>
  <c r="C35" i="4"/>
  <c r="C36" i="4"/>
  <c r="C37" i="4"/>
  <c r="C38" i="4" s="1"/>
  <c r="C39" i="4" s="1"/>
  <c r="H259" i="4"/>
  <c r="H261" i="4"/>
  <c r="C48" i="4"/>
  <c r="C49" i="4"/>
  <c r="C50" i="4"/>
  <c r="C51" i="4" s="1"/>
  <c r="C52" i="4" s="1"/>
  <c r="C53" i="4" s="1"/>
  <c r="H258" i="4"/>
  <c r="H378" i="4"/>
  <c r="BA28" i="23" s="1"/>
  <c r="H377" i="4"/>
  <c r="AV28" i="23" s="1"/>
  <c r="H376" i="4"/>
  <c r="AQ28" i="23" s="1"/>
  <c r="H375" i="4"/>
  <c r="AL28" i="23" s="1"/>
  <c r="H209" i="4"/>
  <c r="BA23" i="1" s="1"/>
  <c r="H206" i="4"/>
  <c r="H208" i="4"/>
  <c r="H167" i="4"/>
  <c r="H169" i="4"/>
  <c r="AV6" i="23" s="1"/>
  <c r="H363" i="4"/>
  <c r="AQ27" i="23" s="1"/>
  <c r="H362" i="4"/>
  <c r="H365" i="4"/>
  <c r="BA27" i="23" s="1"/>
  <c r="H349" i="4"/>
  <c r="AL26" i="23" s="1"/>
  <c r="H351" i="4"/>
  <c r="AV26" i="23" s="1"/>
  <c r="H350" i="4"/>
  <c r="H352" i="4"/>
  <c r="BA26" i="23" s="1"/>
  <c r="H273" i="4"/>
  <c r="H390" i="4"/>
  <c r="H389" i="4"/>
  <c r="AQ29" i="23" s="1"/>
  <c r="H222" i="4"/>
  <c r="H272" i="4"/>
  <c r="AQ20" i="23" s="1"/>
  <c r="H274" i="4"/>
  <c r="H388" i="4"/>
  <c r="C22" i="4"/>
  <c r="C77" i="4"/>
  <c r="C78" i="4" s="1"/>
  <c r="C79" i="4" s="1"/>
  <c r="C63" i="4"/>
  <c r="C64" i="4"/>
  <c r="C65" i="4" s="1"/>
  <c r="C66" i="4" s="1"/>
  <c r="C40" i="4"/>
  <c r="F218" i="4"/>
  <c r="H218" i="4" s="1"/>
  <c r="F219" i="4"/>
  <c r="F246" i="4"/>
  <c r="F247" i="4"/>
  <c r="F244" i="4"/>
  <c r="H244" i="4" s="1"/>
  <c r="F248" i="4"/>
  <c r="H248" i="4" s="1"/>
  <c r="F245" i="4"/>
  <c r="H247" i="4"/>
  <c r="H245" i="4"/>
  <c r="H246" i="4"/>
  <c r="H219" i="4"/>
  <c r="AL24" i="1" s="1"/>
  <c r="H220" i="4"/>
  <c r="H221" i="4"/>
  <c r="F912" i="4"/>
  <c r="AY46" i="23" s="1"/>
  <c r="F907" i="4"/>
  <c r="F910" i="4"/>
  <c r="AO46" i="23" s="1"/>
  <c r="F911" i="4"/>
  <c r="AT46" i="23" s="1"/>
  <c r="H911" i="4"/>
  <c r="AV46" i="23" s="1"/>
  <c r="H912" i="4"/>
  <c r="BA46" i="23" s="1"/>
  <c r="H910" i="4"/>
  <c r="AQ46" i="23" s="1"/>
  <c r="E9" i="4"/>
  <c r="Y3" i="23" s="1"/>
  <c r="G9" i="4"/>
  <c r="AA3" i="23" s="1"/>
  <c r="F13" i="4"/>
  <c r="AT3" i="23" s="1"/>
  <c r="F12" i="4"/>
  <c r="AO3" i="23" s="1"/>
  <c r="H12" i="4"/>
  <c r="AQ3" i="23" s="1"/>
  <c r="F14" i="4"/>
  <c r="E35" i="4"/>
  <c r="Y9" i="23" s="1"/>
  <c r="G35" i="4"/>
  <c r="AA9" i="23" s="1"/>
  <c r="F40" i="4"/>
  <c r="F39" i="4"/>
  <c r="AT9" i="23" s="1"/>
  <c r="F38" i="4"/>
  <c r="AO9" i="23" s="1"/>
  <c r="E230" i="4"/>
  <c r="Y4" i="23" s="1"/>
  <c r="E243" i="4"/>
  <c r="E256" i="4"/>
  <c r="E308" i="4"/>
  <c r="Y23" i="23" s="1"/>
  <c r="E321" i="4"/>
  <c r="Y24" i="23" s="1"/>
  <c r="G321" i="4"/>
  <c r="AA24" i="23" s="1"/>
  <c r="G386" i="4"/>
  <c r="AA29" i="23" s="1"/>
  <c r="E425" i="4"/>
  <c r="Y31" i="23" s="1"/>
  <c r="G425" i="4"/>
  <c r="AA31" i="23" s="1"/>
  <c r="E438" i="4"/>
  <c r="Y32" i="23" s="1"/>
  <c r="G438" i="4"/>
  <c r="AA32" i="23" s="1"/>
  <c r="E451" i="4"/>
  <c r="Y33" i="23" s="1"/>
  <c r="G490" i="4"/>
  <c r="AA36" i="23" s="1"/>
  <c r="E516" i="4"/>
  <c r="Y40" i="23" s="1"/>
  <c r="E517" i="4"/>
  <c r="AD40" i="23" s="1"/>
  <c r="G516" i="4"/>
  <c r="AA40" i="23" s="1"/>
  <c r="E529" i="4"/>
  <c r="Y41" i="23" s="1"/>
  <c r="G529" i="4"/>
  <c r="AA41" i="23" s="1"/>
  <c r="E530" i="4"/>
  <c r="AD41" i="23" s="1"/>
  <c r="E518" i="4"/>
  <c r="H39" i="4"/>
  <c r="F298" i="4"/>
  <c r="F313" i="4"/>
  <c r="F312" i="4"/>
  <c r="AT23" i="23" s="1"/>
  <c r="F322" i="4"/>
  <c r="AE24" i="23" s="1"/>
  <c r="F417" i="4"/>
  <c r="AY30" i="23" s="1"/>
  <c r="F455" i="4"/>
  <c r="F452" i="4"/>
  <c r="AE33" i="23" s="1"/>
  <c r="F454" i="4"/>
  <c r="AO33" i="23" s="1"/>
  <c r="F517" i="4"/>
  <c r="F300" i="4"/>
  <c r="AY22" i="23" s="1"/>
  <c r="F310" i="4"/>
  <c r="AJ23" i="23" s="1"/>
  <c r="F299" i="4"/>
  <c r="AT22" i="23" s="1"/>
  <c r="F309" i="4"/>
  <c r="AE23" i="23" s="1"/>
  <c r="F311" i="4"/>
  <c r="AO23" i="23" s="1"/>
  <c r="F326" i="4"/>
  <c r="AY24" i="23" s="1"/>
  <c r="F456" i="4"/>
  <c r="AY33" i="23" s="1"/>
  <c r="F453" i="4"/>
  <c r="H326" i="4"/>
  <c r="H300" i="4"/>
  <c r="BA22" i="23" s="1"/>
  <c r="H454" i="4"/>
  <c r="AQ33" i="23" s="1"/>
  <c r="H322" i="4"/>
  <c r="AG24" i="23" s="1"/>
  <c r="H311" i="4"/>
  <c r="AQ23" i="23" s="1"/>
  <c r="H309" i="4"/>
  <c r="AG23" i="23" s="1"/>
  <c r="H299" i="4"/>
  <c r="AV22" i="23" s="1"/>
  <c r="H310" i="4"/>
  <c r="AL23" i="23" s="1"/>
  <c r="H452" i="4"/>
  <c r="AG33" i="23" s="1"/>
  <c r="H417" i="4"/>
  <c r="BA30" i="23" s="1"/>
  <c r="E546" i="4"/>
  <c r="E547" i="4"/>
  <c r="G542" i="4"/>
  <c r="AA42" i="23" s="1"/>
  <c r="F545" i="4"/>
  <c r="AO42" i="23" s="1"/>
  <c r="H545" i="4"/>
  <c r="AQ42" i="23" s="1"/>
  <c r="E22" i="4"/>
  <c r="Y8" i="23" s="1"/>
  <c r="E48" i="4"/>
  <c r="Y10" i="23" s="1"/>
  <c r="G48" i="4"/>
  <c r="AA10" i="23" s="1"/>
  <c r="E61" i="4"/>
  <c r="Y11" i="23" s="1"/>
  <c r="E87" i="4"/>
  <c r="Y13" i="23" s="1"/>
  <c r="G87" i="4"/>
  <c r="AA13" i="23" s="1"/>
  <c r="G100" i="4"/>
  <c r="AA14" i="23" s="1"/>
  <c r="E117" i="4"/>
  <c r="E118" i="4"/>
  <c r="AX15" i="23" s="1"/>
  <c r="E115" i="4"/>
  <c r="AI15" i="23" s="1"/>
  <c r="E116" i="4"/>
  <c r="AN15" i="23" s="1"/>
  <c r="E114" i="4"/>
  <c r="AD15" i="23" s="1"/>
  <c r="E934" i="4"/>
  <c r="AD5" i="23" s="1"/>
  <c r="F115" i="4"/>
  <c r="AJ15" i="23" s="1"/>
  <c r="F118" i="4"/>
  <c r="F116" i="4"/>
  <c r="AO15" i="23" s="1"/>
  <c r="E938" i="4"/>
  <c r="AX5" i="23" s="1"/>
  <c r="F105" i="4"/>
  <c r="E935" i="4"/>
  <c r="AI5" i="23" s="1"/>
  <c r="F102" i="4"/>
  <c r="AJ14" i="23" s="1"/>
  <c r="E937" i="4"/>
  <c r="AS5" i="23" s="1"/>
  <c r="F104" i="4"/>
  <c r="AT14" i="23" s="1"/>
  <c r="F101" i="4"/>
  <c r="E936" i="4"/>
  <c r="AN5" i="23" s="1"/>
  <c r="F103" i="4"/>
  <c r="AO14" i="23" s="1"/>
  <c r="F79" i="4"/>
  <c r="AY12" i="23" s="1"/>
  <c r="F78" i="4"/>
  <c r="F90" i="4"/>
  <c r="AO13" i="23" s="1"/>
  <c r="F92" i="4"/>
  <c r="AY13" i="23" s="1"/>
  <c r="F51" i="4"/>
  <c r="AO10" i="23" s="1"/>
  <c r="F53" i="4"/>
  <c r="AY10" i="23" s="1"/>
  <c r="F75" i="4"/>
  <c r="AE12" i="23" s="1"/>
  <c r="F91" i="4"/>
  <c r="F62" i="4"/>
  <c r="AE11" i="23" s="1"/>
  <c r="F64" i="4"/>
  <c r="AO11" i="23" s="1"/>
  <c r="F114" i="4"/>
  <c r="H115" i="4"/>
  <c r="AL15" i="23" s="1"/>
  <c r="H116" i="4"/>
  <c r="F936" i="4"/>
  <c r="AO5" i="23" s="1"/>
  <c r="F937" i="4"/>
  <c r="AT5" i="23" s="1"/>
  <c r="H103" i="4"/>
  <c r="AQ14" i="23" s="1"/>
  <c r="H104" i="4"/>
  <c r="F938" i="4"/>
  <c r="H64" i="4"/>
  <c r="AQ11" i="23" s="1"/>
  <c r="H53" i="4"/>
  <c r="BA10" i="23" s="1"/>
  <c r="H92" i="4"/>
  <c r="H62" i="4"/>
  <c r="AG11" i="23" s="1"/>
  <c r="H75" i="4"/>
  <c r="AG12" i="23" s="1"/>
  <c r="H79" i="4"/>
  <c r="H937" i="4"/>
  <c r="AV5" i="23" s="1"/>
  <c r="H936" i="4"/>
  <c r="AQ5" i="23" s="1"/>
  <c r="E113" i="4"/>
  <c r="Y15" i="23" s="1"/>
  <c r="E152" i="4"/>
  <c r="Y18" i="23" s="1"/>
  <c r="E165" i="4"/>
  <c r="Y6" i="23" s="1"/>
  <c r="E178" i="4"/>
  <c r="Y7" i="23" s="1"/>
  <c r="E204" i="4"/>
  <c r="E217" i="4"/>
  <c r="E282" i="4"/>
  <c r="Y21" i="23" s="1"/>
  <c r="G282" i="4"/>
  <c r="AA21" i="23" s="1"/>
  <c r="E334" i="4"/>
  <c r="Y25" i="23" s="1"/>
  <c r="F335" i="4"/>
  <c r="AE25" i="23" s="1"/>
  <c r="F285" i="4"/>
  <c r="F287" i="4"/>
  <c r="F283" i="4"/>
  <c r="AE21" i="23" s="1"/>
  <c r="F284" i="4"/>
  <c r="AJ21" i="23" s="1"/>
  <c r="F182" i="4"/>
  <c r="AT7" i="23" s="1"/>
  <c r="F179" i="4"/>
  <c r="F286" i="4"/>
  <c r="AT21" i="23" s="1"/>
  <c r="F181" i="4"/>
  <c r="AO7" i="23" s="1"/>
  <c r="F183" i="4"/>
  <c r="AY7" i="23" s="1"/>
  <c r="F180" i="4"/>
  <c r="AJ7" i="23" s="1"/>
  <c r="H335" i="4"/>
  <c r="AG25" i="23" s="1"/>
  <c r="F336" i="4"/>
  <c r="H183" i="4"/>
  <c r="BA7" i="23" s="1"/>
  <c r="H286" i="4"/>
  <c r="AV21" i="23" s="1"/>
  <c r="H182" i="4"/>
  <c r="AV7" i="23" s="1"/>
  <c r="H283" i="4"/>
  <c r="AG21" i="23" s="1"/>
  <c r="H180" i="4"/>
  <c r="AL7" i="23" s="1"/>
  <c r="H181" i="4"/>
  <c r="AQ7" i="23" s="1"/>
  <c r="F337" i="4"/>
  <c r="AO25" i="23" s="1"/>
  <c r="F338" i="4"/>
  <c r="H337" i="4"/>
  <c r="AQ25" i="23" s="1"/>
  <c r="F339" i="4"/>
  <c r="AY25" i="23" s="1"/>
  <c r="H339" i="4"/>
  <c r="BA25" i="23" s="1"/>
  <c r="E347" i="4"/>
  <c r="Y26" i="23" s="1"/>
  <c r="E399" i="4"/>
  <c r="E464" i="4"/>
  <c r="Y34" i="23" s="1"/>
  <c r="G464" i="4"/>
  <c r="AA34" i="23" s="1"/>
  <c r="E477" i="4"/>
  <c r="Y35" i="23" s="1"/>
  <c r="G477" i="4"/>
  <c r="AA35" i="23" s="1"/>
  <c r="E503" i="4"/>
  <c r="Y39" i="23" s="1"/>
  <c r="G503" i="4"/>
  <c r="AA39" i="23" s="1"/>
  <c r="E568" i="4"/>
  <c r="Y44" i="23" s="1"/>
  <c r="E569" i="4"/>
  <c r="E572" i="4"/>
  <c r="AS44" i="23" s="1"/>
  <c r="E573" i="4"/>
  <c r="AX44" i="23" s="1"/>
  <c r="G568" i="4"/>
  <c r="AA44" i="23" s="1"/>
  <c r="E581" i="4"/>
  <c r="G581" i="4"/>
  <c r="AA45" i="23" s="1"/>
  <c r="E594" i="4"/>
  <c r="Y49" i="23" s="1"/>
  <c r="G594" i="4"/>
  <c r="AA49" i="23" s="1"/>
  <c r="E607" i="4"/>
  <c r="Y50" i="23" s="1"/>
  <c r="G607" i="4"/>
  <c r="AA50" i="23" s="1"/>
  <c r="E620" i="4"/>
  <c r="Y51" i="23" s="1"/>
  <c r="G620" i="4"/>
  <c r="AA51" i="23" s="1"/>
  <c r="E633" i="4"/>
  <c r="Y52" i="23" s="1"/>
  <c r="G633" i="4"/>
  <c r="AA52" i="23" s="1"/>
  <c r="E646" i="4"/>
  <c r="Y53" i="23" s="1"/>
  <c r="G646" i="4"/>
  <c r="AA53" i="23" s="1"/>
  <c r="E659" i="4"/>
  <c r="Y54" i="23" s="1"/>
  <c r="G659" i="4"/>
  <c r="AA54" i="23" s="1"/>
  <c r="E672" i="4"/>
  <c r="Y56" i="23" s="1"/>
  <c r="E991" i="4"/>
  <c r="AS67" i="23" s="1"/>
  <c r="E992" i="4"/>
  <c r="AX67" i="23" s="1"/>
  <c r="E990" i="4"/>
  <c r="AN67" i="23" s="1"/>
  <c r="E1031" i="4"/>
  <c r="E1030" i="4"/>
  <c r="E1029" i="4"/>
  <c r="AN71" i="23" s="1"/>
  <c r="E1018" i="4"/>
  <c r="AX69" i="23" s="1"/>
  <c r="E1016" i="4"/>
  <c r="AN69" i="23" s="1"/>
  <c r="E1017" i="4"/>
  <c r="AS69" i="23" s="1"/>
  <c r="E1003" i="4"/>
  <c r="E1005" i="4"/>
  <c r="E1004" i="4"/>
  <c r="E963" i="4"/>
  <c r="AN65" i="23" s="1"/>
  <c r="E952" i="4"/>
  <c r="AX64" i="23" s="1"/>
  <c r="E950" i="4"/>
  <c r="E595" i="4"/>
  <c r="E951" i="4"/>
  <c r="AS64" i="23" s="1"/>
  <c r="F1029" i="4"/>
  <c r="AO71" i="23" s="1"/>
  <c r="F677" i="4"/>
  <c r="F963" i="4"/>
  <c r="F965" i="4"/>
  <c r="AY65" i="23" s="1"/>
  <c r="F1018" i="4"/>
  <c r="AY69" i="23" s="1"/>
  <c r="F952" i="4"/>
  <c r="AY64" i="23" s="1"/>
  <c r="F1016" i="4"/>
  <c r="F1017" i="4"/>
  <c r="AT69" i="23" s="1"/>
  <c r="F649" i="4"/>
  <c r="AO53" i="23" s="1"/>
  <c r="F664" i="4"/>
  <c r="AY54" i="23" s="1"/>
  <c r="F663" i="4"/>
  <c r="AT54" i="23" s="1"/>
  <c r="F482" i="4"/>
  <c r="F650" i="4"/>
  <c r="AT53" i="23" s="1"/>
  <c r="F662" i="4"/>
  <c r="AO54" i="23" s="1"/>
  <c r="F481" i="4"/>
  <c r="AT35" i="23" s="1"/>
  <c r="F507" i="4"/>
  <c r="F504" i="4"/>
  <c r="F572" i="4"/>
  <c r="AT44" i="23" s="1"/>
  <c r="F584" i="4"/>
  <c r="AO45" i="23" s="1"/>
  <c r="F597" i="4"/>
  <c r="F599" i="4"/>
  <c r="AY49" i="23" s="1"/>
  <c r="F651" i="4"/>
  <c r="F480" i="4"/>
  <c r="AO35" i="23" s="1"/>
  <c r="F506" i="4"/>
  <c r="AO39" i="23" s="1"/>
  <c r="F508" i="4"/>
  <c r="AY39" i="23" s="1"/>
  <c r="F505" i="4"/>
  <c r="AJ39" i="23" s="1"/>
  <c r="F571" i="4"/>
  <c r="AO44" i="23" s="1"/>
  <c r="F573" i="4"/>
  <c r="AY44" i="23" s="1"/>
  <c r="F586" i="4"/>
  <c r="F585" i="4"/>
  <c r="F598" i="4"/>
  <c r="AT49" i="23" s="1"/>
  <c r="F610" i="4"/>
  <c r="AO50" i="23" s="1"/>
  <c r="F675" i="4"/>
  <c r="AO56" i="23" s="1"/>
  <c r="F676" i="4"/>
  <c r="H1029" i="4"/>
  <c r="AQ71" i="23" s="1"/>
  <c r="H1018" i="4"/>
  <c r="BA69" i="23" s="1"/>
  <c r="H965" i="4"/>
  <c r="BA65" i="23" s="1"/>
  <c r="H610" i="4"/>
  <c r="H573" i="4"/>
  <c r="BA44" i="23" s="1"/>
  <c r="F895" i="4"/>
  <c r="AJ89" i="23" s="1"/>
  <c r="F896" i="4"/>
  <c r="H584" i="4"/>
  <c r="H481" i="4"/>
  <c r="AV35" i="23" s="1"/>
  <c r="H662" i="4"/>
  <c r="AQ54" i="23" s="1"/>
  <c r="F898" i="4"/>
  <c r="AY89" i="23" s="1"/>
  <c r="H663" i="4"/>
  <c r="AV54" i="23" s="1"/>
  <c r="H649" i="4"/>
  <c r="AQ53" i="23" s="1"/>
  <c r="H571" i="4"/>
  <c r="AQ44" i="23" s="1"/>
  <c r="H508" i="4"/>
  <c r="BA39" i="23" s="1"/>
  <c r="H480" i="4"/>
  <c r="AQ35" i="23" s="1"/>
  <c r="H572" i="4"/>
  <c r="AV44" i="23" s="1"/>
  <c r="F894" i="4"/>
  <c r="AE89" i="23" s="1"/>
  <c r="F897" i="4"/>
  <c r="H664" i="4"/>
  <c r="H675" i="4"/>
  <c r="AQ56" i="23" s="1"/>
  <c r="H894" i="4"/>
  <c r="AG89" i="23" s="1"/>
  <c r="H898" i="4"/>
  <c r="H895" i="4"/>
  <c r="AL89" i="23" s="1"/>
  <c r="G672" i="4"/>
  <c r="AA56" i="23" s="1"/>
  <c r="E685" i="4"/>
  <c r="Y57" i="23" s="1"/>
  <c r="G685" i="4"/>
  <c r="AA57" i="23" s="1"/>
  <c r="E698" i="4"/>
  <c r="Y58" i="23" s="1"/>
  <c r="G698" i="4"/>
  <c r="AA58" i="23" s="1"/>
  <c r="E711" i="4"/>
  <c r="Y59" i="23" s="1"/>
  <c r="G711" i="4"/>
  <c r="AA59" i="23" s="1"/>
  <c r="E724" i="4"/>
  <c r="Y60" i="23" s="1"/>
  <c r="G724" i="4"/>
  <c r="AA60" i="23" s="1"/>
  <c r="E763" i="4"/>
  <c r="G763" i="4"/>
  <c r="AA48" i="23" s="1"/>
  <c r="E776" i="4"/>
  <c r="Y78" i="23" s="1"/>
  <c r="G776" i="4"/>
  <c r="AA78" i="23" s="1"/>
  <c r="E779" i="4"/>
  <c r="E1044" i="4"/>
  <c r="AX72" i="23" s="1"/>
  <c r="E1043" i="4"/>
  <c r="F1044" i="4"/>
  <c r="F690" i="4"/>
  <c r="F689" i="4"/>
  <c r="AT57" i="23" s="1"/>
  <c r="F716" i="4"/>
  <c r="AY59" i="23" s="1"/>
  <c r="E767" i="4"/>
  <c r="AS48" i="23" s="1"/>
  <c r="F766" i="4"/>
  <c r="E1120" i="4"/>
  <c r="AN63" i="23" s="1"/>
  <c r="H716" i="4"/>
  <c r="BA64" i="1" s="1"/>
  <c r="H689" i="4"/>
  <c r="AV57" i="23" s="1"/>
  <c r="F1120" i="4"/>
  <c r="AO63" i="23" s="1"/>
  <c r="E768" i="4"/>
  <c r="E1121" i="4"/>
  <c r="AS63" i="23" s="1"/>
  <c r="F1121" i="4"/>
  <c r="H1120" i="4"/>
  <c r="AQ63" i="23" s="1"/>
  <c r="E789" i="4"/>
  <c r="Y79" i="23" s="1"/>
  <c r="G789" i="4"/>
  <c r="AA79" i="23" s="1"/>
  <c r="E802" i="4"/>
  <c r="Y80" i="23" s="1"/>
  <c r="G802" i="4"/>
  <c r="AA80" i="23" s="1"/>
  <c r="E815" i="4"/>
  <c r="Y81" i="23" s="1"/>
  <c r="G815" i="4"/>
  <c r="AA81" i="23" s="1"/>
  <c r="E828" i="4"/>
  <c r="Y83" i="23" s="1"/>
  <c r="F1132" i="4"/>
  <c r="F819" i="4"/>
  <c r="F820" i="4"/>
  <c r="AY81" i="23" s="1"/>
  <c r="F818" i="4"/>
  <c r="AO81" i="23" s="1"/>
  <c r="F1135" i="4"/>
  <c r="F1133" i="4"/>
  <c r="AO82" i="23" s="1"/>
  <c r="F1131" i="4"/>
  <c r="AE82" i="23" s="1"/>
  <c r="F1134" i="4"/>
  <c r="AT82" i="23" s="1"/>
  <c r="H1133" i="4"/>
  <c r="AQ82" i="23" s="1"/>
  <c r="H820" i="4"/>
  <c r="BA81" i="23" s="1"/>
  <c r="H1134" i="4"/>
  <c r="AV82" i="23" s="1"/>
  <c r="H1131" i="4"/>
  <c r="AG82" i="23" s="1"/>
  <c r="H818" i="4"/>
  <c r="AQ81" i="23" s="1"/>
  <c r="G828" i="4"/>
  <c r="AA83" i="23" s="1"/>
  <c r="G841" i="4"/>
  <c r="AA84" i="23" s="1"/>
  <c r="E854" i="4"/>
  <c r="G854" i="4"/>
  <c r="AA85" i="23" s="1"/>
  <c r="G867" i="4"/>
  <c r="AA86" i="23" s="1"/>
  <c r="E880" i="4"/>
  <c r="Y88" i="23" s="1"/>
  <c r="F859" i="4"/>
  <c r="F1148" i="4"/>
  <c r="AY87" i="23" s="1"/>
  <c r="F872" i="4"/>
  <c r="AY86" i="23" s="1"/>
  <c r="F1145" i="4"/>
  <c r="AJ87" i="23" s="1"/>
  <c r="F1144" i="4"/>
  <c r="AE87" i="23" s="1"/>
  <c r="F1147" i="4"/>
  <c r="AT87" i="23" s="1"/>
  <c r="F845" i="4"/>
  <c r="F846" i="4"/>
  <c r="AY84" i="23" s="1"/>
  <c r="F1146" i="4"/>
  <c r="AO87" i="23" s="1"/>
  <c r="F870" i="4"/>
  <c r="AO86" i="23" s="1"/>
  <c r="F871" i="4"/>
  <c r="AT86" i="23" s="1"/>
  <c r="H871" i="4"/>
  <c r="AV86" i="23" s="1"/>
  <c r="H870" i="4"/>
  <c r="AQ86" i="23" s="1"/>
  <c r="H846" i="4"/>
  <c r="BA84" i="23" s="1"/>
  <c r="H1147" i="4"/>
  <c r="AV87" i="23" s="1"/>
  <c r="H1144" i="4"/>
  <c r="AG87" i="23" s="1"/>
  <c r="H1145" i="4"/>
  <c r="AL87" i="23" s="1"/>
  <c r="H1146" i="4"/>
  <c r="AQ87" i="23" s="1"/>
  <c r="H1148" i="4"/>
  <c r="BA87" i="23" s="1"/>
  <c r="A1309" i="4"/>
  <c r="A448" i="4"/>
  <c r="A357" i="4"/>
  <c r="A266" i="4"/>
  <c r="A747" i="4"/>
  <c r="A214" i="4"/>
  <c r="A1257" i="4"/>
  <c r="A1166" i="4"/>
  <c r="A1140" i="4"/>
  <c r="A422" i="4"/>
  <c r="A604" i="4"/>
  <c r="A552" i="4"/>
  <c r="A799" i="4"/>
  <c r="A930" i="4"/>
  <c r="A1127" i="4"/>
  <c r="A500" i="4"/>
  <c r="A58" i="4"/>
  <c r="A136" i="4"/>
  <c r="A539" i="4"/>
  <c r="A760" i="4"/>
  <c r="A45" i="4"/>
  <c r="A1036" i="4"/>
  <c r="A370" i="4"/>
  <c r="A84" i="4"/>
  <c r="AA5" i="1"/>
  <c r="Y5" i="1"/>
  <c r="X79" i="1"/>
  <c r="Y79" i="1"/>
  <c r="AA79" i="1"/>
  <c r="Y78" i="1"/>
  <c r="AA78" i="1"/>
  <c r="AA62" i="1"/>
  <c r="Y58" i="1"/>
  <c r="AA55" i="1"/>
  <c r="Y45" i="1"/>
  <c r="AA45" i="1"/>
  <c r="Y28" i="1"/>
  <c r="AA28" i="1"/>
  <c r="AA8" i="1"/>
  <c r="AA77" i="1"/>
  <c r="Y77" i="1"/>
  <c r="AA76" i="1"/>
  <c r="Y76" i="1"/>
  <c r="AA75" i="1"/>
  <c r="Y75" i="1"/>
  <c r="AA74" i="1"/>
  <c r="Y74" i="1"/>
  <c r="AA73" i="1"/>
  <c r="Y73" i="1"/>
  <c r="AA72" i="1"/>
  <c r="Y72" i="1"/>
  <c r="AA71" i="1"/>
  <c r="Y71" i="1"/>
  <c r="AA70" i="1"/>
  <c r="Y70" i="1"/>
  <c r="AA68" i="1"/>
  <c r="Y68" i="1"/>
  <c r="AA67" i="1"/>
  <c r="Y67" i="1"/>
  <c r="AA66" i="1"/>
  <c r="Y66" i="1"/>
  <c r="AA65" i="1"/>
  <c r="Y65" i="1"/>
  <c r="AA64" i="1"/>
  <c r="Y64" i="1"/>
  <c r="AA63" i="1"/>
  <c r="Y63" i="1"/>
  <c r="Y62" i="1"/>
  <c r="AA61" i="1"/>
  <c r="Y61" i="1"/>
  <c r="AA60" i="1"/>
  <c r="Y60" i="1"/>
  <c r="AA59" i="1"/>
  <c r="Y59" i="1"/>
  <c r="AA58" i="1"/>
  <c r="AA57" i="1"/>
  <c r="Y57" i="1"/>
  <c r="AA56" i="1"/>
  <c r="Y56" i="1"/>
  <c r="Y55" i="1"/>
  <c r="AA52" i="1"/>
  <c r="Y52" i="1"/>
  <c r="AA51" i="1"/>
  <c r="Y51" i="1"/>
  <c r="AA50" i="1"/>
  <c r="Y50" i="1"/>
  <c r="AA49" i="1"/>
  <c r="Y49" i="1"/>
  <c r="AA48" i="1"/>
  <c r="Y48" i="1"/>
  <c r="AA47" i="1"/>
  <c r="Y47" i="1"/>
  <c r="AA46" i="1"/>
  <c r="Y46" i="1"/>
  <c r="AA44" i="1"/>
  <c r="Y44" i="1"/>
  <c r="AA43" i="1"/>
  <c r="Y43" i="1"/>
  <c r="AA41" i="1"/>
  <c r="Y41" i="1"/>
  <c r="AA40" i="1"/>
  <c r="Y40" i="1"/>
  <c r="AA39" i="1"/>
  <c r="Y39" i="1"/>
  <c r="AA37" i="1"/>
  <c r="Y37" i="1"/>
  <c r="AA32" i="1"/>
  <c r="Y32" i="1"/>
  <c r="AA31" i="1"/>
  <c r="Y31" i="1"/>
  <c r="AA30" i="1"/>
  <c r="Y30" i="1"/>
  <c r="AA29" i="1"/>
  <c r="Y29" i="1"/>
  <c r="AA25" i="1"/>
  <c r="Y25" i="1"/>
  <c r="AA21" i="1"/>
  <c r="Y21" i="1"/>
  <c r="AA15" i="1"/>
  <c r="Y15" i="1"/>
  <c r="AA14" i="1"/>
  <c r="Y14" i="1"/>
  <c r="AA10" i="1"/>
  <c r="Y10" i="1"/>
  <c r="AA9" i="1"/>
  <c r="Y9" i="1"/>
  <c r="Y8" i="1"/>
  <c r="AA7" i="1"/>
  <c r="Y7" i="1"/>
  <c r="AA6" i="1"/>
  <c r="Y6" i="1"/>
  <c r="AA4" i="1"/>
  <c r="Y4" i="1"/>
  <c r="W80" i="1"/>
  <c r="R80" i="1"/>
  <c r="M80" i="1"/>
  <c r="H80" i="1"/>
  <c r="H82" i="1" s="1"/>
  <c r="H90" i="1" s="1"/>
  <c r="H92" i="1" s="1"/>
  <c r="H98" i="1" s="1"/>
  <c r="AZ5" i="1"/>
  <c r="AZ6" i="1"/>
  <c r="AZ7" i="1"/>
  <c r="AZ8" i="1"/>
  <c r="AZ9" i="1"/>
  <c r="AZ12" i="1"/>
  <c r="AZ13" i="1"/>
  <c r="AZ14" i="1"/>
  <c r="AZ15" i="1"/>
  <c r="AZ16" i="1"/>
  <c r="AZ17" i="1"/>
  <c r="AZ18" i="1"/>
  <c r="AX20" i="1"/>
  <c r="AZ20" i="1"/>
  <c r="AZ21" i="1"/>
  <c r="AX23" i="1"/>
  <c r="AZ23" i="1"/>
  <c r="AZ24" i="1"/>
  <c r="AZ25" i="1"/>
  <c r="AX26" i="1"/>
  <c r="AZ26" i="1"/>
  <c r="AX27" i="1"/>
  <c r="AZ27" i="1"/>
  <c r="AZ28" i="1"/>
  <c r="AZ29" i="1"/>
  <c r="AZ30" i="1"/>
  <c r="AZ32" i="1"/>
  <c r="AZ33" i="1"/>
  <c r="AX34" i="1"/>
  <c r="AZ34" i="1"/>
  <c r="AX35" i="1"/>
  <c r="AZ35" i="1"/>
  <c r="AX36" i="1"/>
  <c r="AZ36" i="1"/>
  <c r="AZ37" i="1"/>
  <c r="AX38" i="1"/>
  <c r="AZ39" i="1"/>
  <c r="AZ40" i="1"/>
  <c r="AZ41" i="1"/>
  <c r="AX43" i="1"/>
  <c r="AZ43" i="1"/>
  <c r="AZ44" i="1"/>
  <c r="AZ45" i="1"/>
  <c r="AZ46" i="1"/>
  <c r="AZ47" i="1"/>
  <c r="AZ48" i="1"/>
  <c r="AZ49" i="1"/>
  <c r="AZ50" i="1"/>
  <c r="AZ51" i="1"/>
  <c r="AZ52" i="1"/>
  <c r="AZ55" i="1"/>
  <c r="AZ56" i="1"/>
  <c r="AZ57" i="1"/>
  <c r="AZ58" i="1"/>
  <c r="AZ59" i="1"/>
  <c r="AZ60" i="1"/>
  <c r="AZ61" i="1"/>
  <c r="AZ62" i="1"/>
  <c r="AZ63" i="1"/>
  <c r="AZ64" i="1"/>
  <c r="AZ65" i="1"/>
  <c r="AZ66" i="1"/>
  <c r="AZ67" i="1"/>
  <c r="AZ68" i="1"/>
  <c r="AZ70" i="1"/>
  <c r="AZ71" i="1"/>
  <c r="AZ72" i="1"/>
  <c r="AZ73" i="1"/>
  <c r="AZ74" i="1"/>
  <c r="AZ75" i="1"/>
  <c r="AZ76" i="1"/>
  <c r="AZ77" i="1"/>
  <c r="AZ79" i="1"/>
  <c r="AX69" i="1"/>
  <c r="AY69" i="1"/>
  <c r="AZ69" i="1"/>
  <c r="AX53" i="1"/>
  <c r="AY53" i="1"/>
  <c r="AZ53" i="1"/>
  <c r="AX54" i="1"/>
  <c r="AW53" i="1"/>
  <c r="AW69" i="1"/>
  <c r="AW79" i="1"/>
  <c r="AW57" i="1"/>
  <c r="AW38" i="1"/>
  <c r="AW36" i="1"/>
  <c r="AW35" i="1"/>
  <c r="AW34" i="1"/>
  <c r="AW27" i="1"/>
  <c r="AW26" i="1"/>
  <c r="AW16" i="1"/>
  <c r="AU10" i="1"/>
  <c r="AU12" i="1"/>
  <c r="AU13" i="1"/>
  <c r="AU14" i="1"/>
  <c r="AU15" i="1"/>
  <c r="AU16" i="1"/>
  <c r="AU17" i="1"/>
  <c r="AU18" i="1"/>
  <c r="AU19" i="1"/>
  <c r="AS20" i="1"/>
  <c r="AU20" i="1"/>
  <c r="AU21" i="1"/>
  <c r="AS23" i="1"/>
  <c r="AU23" i="1"/>
  <c r="AU24" i="1"/>
  <c r="AU25" i="1"/>
  <c r="AS26" i="1"/>
  <c r="AU26" i="1"/>
  <c r="AS27" i="1"/>
  <c r="AU27" i="1"/>
  <c r="AU28" i="1"/>
  <c r="AU29" i="1"/>
  <c r="AU30" i="1"/>
  <c r="AU32" i="1"/>
  <c r="AU33" i="1"/>
  <c r="AS34" i="1"/>
  <c r="AU34" i="1"/>
  <c r="AU35" i="1"/>
  <c r="AS36" i="1"/>
  <c r="AU36" i="1"/>
  <c r="AU37" i="1"/>
  <c r="AS38" i="1"/>
  <c r="AU39" i="1"/>
  <c r="AU40" i="1"/>
  <c r="AU41" i="1"/>
  <c r="AS43" i="1"/>
  <c r="AU43" i="1"/>
  <c r="AU44" i="1"/>
  <c r="AU45" i="1"/>
  <c r="AU46" i="1"/>
  <c r="AU47" i="1"/>
  <c r="AU48" i="1"/>
  <c r="AU49" i="1"/>
  <c r="AU50" i="1"/>
  <c r="AU51" i="1"/>
  <c r="AU52" i="1"/>
  <c r="AU55" i="1"/>
  <c r="AU56" i="1"/>
  <c r="AU57" i="1"/>
  <c r="AU58" i="1"/>
  <c r="AU59" i="1"/>
  <c r="AU60" i="1"/>
  <c r="AU61" i="1"/>
  <c r="AU62" i="1"/>
  <c r="AU63" i="1"/>
  <c r="AU64" i="1"/>
  <c r="AU65" i="1"/>
  <c r="AU66" i="1"/>
  <c r="AU67" i="1"/>
  <c r="AU68" i="1"/>
  <c r="AU70" i="1"/>
  <c r="AU71" i="1"/>
  <c r="AU72" i="1"/>
  <c r="AU73" i="1"/>
  <c r="AU74" i="1"/>
  <c r="AU75" i="1"/>
  <c r="AU76" i="1"/>
  <c r="AU77" i="1"/>
  <c r="AU79" i="1"/>
  <c r="AS69" i="1"/>
  <c r="AT69" i="1"/>
  <c r="AU69" i="1"/>
  <c r="AS53" i="1"/>
  <c r="AT53" i="1"/>
  <c r="AU53" i="1"/>
  <c r="AS54" i="1"/>
  <c r="AU54" i="1"/>
  <c r="AR53" i="1"/>
  <c r="AR69" i="1"/>
  <c r="AR79" i="1"/>
  <c r="AR57" i="1"/>
  <c r="AR38" i="1"/>
  <c r="AR36" i="1"/>
  <c r="AR35" i="1"/>
  <c r="AR34" i="1"/>
  <c r="AR27" i="1"/>
  <c r="AR26" i="1"/>
  <c r="AR16" i="1"/>
  <c r="AP10" i="1"/>
  <c r="AP12" i="1"/>
  <c r="AP13" i="1"/>
  <c r="AP14" i="1"/>
  <c r="AP15" i="1"/>
  <c r="AP16" i="1"/>
  <c r="AP17" i="1"/>
  <c r="AP18" i="1"/>
  <c r="AP19" i="1"/>
  <c r="AN20" i="1"/>
  <c r="AP20" i="1"/>
  <c r="AP21" i="1"/>
  <c r="AP22" i="1"/>
  <c r="AN23" i="1"/>
  <c r="AP24" i="1"/>
  <c r="AP25" i="1"/>
  <c r="AN26" i="1"/>
  <c r="AP26" i="1"/>
  <c r="AN27" i="1"/>
  <c r="AP27" i="1"/>
  <c r="AP28" i="1"/>
  <c r="AP29" i="1"/>
  <c r="AP30" i="1"/>
  <c r="AP31" i="1"/>
  <c r="AP32" i="1"/>
  <c r="AP33" i="1"/>
  <c r="AN34" i="1"/>
  <c r="AP34" i="1"/>
  <c r="AN35" i="1"/>
  <c r="AP35" i="1"/>
  <c r="AN36" i="1"/>
  <c r="AP36" i="1"/>
  <c r="AP37" i="1"/>
  <c r="AN38" i="1"/>
  <c r="AP38" i="1"/>
  <c r="AP39" i="1"/>
  <c r="AP40" i="1"/>
  <c r="AP41" i="1"/>
  <c r="AP42" i="1"/>
  <c r="AN43" i="1"/>
  <c r="AP43" i="1"/>
  <c r="AP44" i="1"/>
  <c r="AP45" i="1"/>
  <c r="AP46" i="1"/>
  <c r="AP47" i="1"/>
  <c r="AP48" i="1"/>
  <c r="AP49" i="1"/>
  <c r="AP50" i="1"/>
  <c r="AP51" i="1"/>
  <c r="AP52" i="1"/>
  <c r="AP55" i="1"/>
  <c r="AP56" i="1"/>
  <c r="AP57" i="1"/>
  <c r="AP58" i="1"/>
  <c r="AP59" i="1"/>
  <c r="AP60" i="1"/>
  <c r="AP61" i="1"/>
  <c r="AP62" i="1"/>
  <c r="AP63" i="1"/>
  <c r="AP64" i="1"/>
  <c r="AP65" i="1"/>
  <c r="AP66" i="1"/>
  <c r="AP67" i="1"/>
  <c r="AP68" i="1"/>
  <c r="AP70" i="1"/>
  <c r="AP71" i="1"/>
  <c r="AP72" i="1"/>
  <c r="AP73" i="1"/>
  <c r="AP74" i="1"/>
  <c r="AP75" i="1"/>
  <c r="AP76" i="1"/>
  <c r="AP77" i="1"/>
  <c r="AP79" i="1"/>
  <c r="AN69" i="1"/>
  <c r="AO69" i="1"/>
  <c r="AP69" i="1"/>
  <c r="AN53" i="1"/>
  <c r="AO53" i="1"/>
  <c r="AP53" i="1"/>
  <c r="AN54" i="1"/>
  <c r="AP54" i="1"/>
  <c r="AM53" i="1"/>
  <c r="AM69" i="1"/>
  <c r="AM79" i="1"/>
  <c r="AM57" i="1"/>
  <c r="AM38" i="1"/>
  <c r="AM36" i="1"/>
  <c r="AM35" i="1"/>
  <c r="AM34" i="1"/>
  <c r="AM33" i="1"/>
  <c r="AM27" i="1"/>
  <c r="AM26" i="1"/>
  <c r="AM16" i="1"/>
  <c r="AK10" i="1"/>
  <c r="AK12" i="1"/>
  <c r="AK13" i="1"/>
  <c r="AK14" i="1"/>
  <c r="AK16" i="1"/>
  <c r="AK17" i="1"/>
  <c r="AK18" i="1"/>
  <c r="AI20" i="1"/>
  <c r="AK20" i="1"/>
  <c r="AK22" i="1"/>
  <c r="AI23" i="1"/>
  <c r="AK23" i="1"/>
  <c r="AK24" i="1"/>
  <c r="AK25" i="1"/>
  <c r="AI26" i="1"/>
  <c r="AK26" i="1"/>
  <c r="AI27" i="1"/>
  <c r="AK27" i="1"/>
  <c r="AK28" i="1"/>
  <c r="AK29" i="1"/>
  <c r="AK30" i="1"/>
  <c r="AK31" i="1"/>
  <c r="AK32" i="1"/>
  <c r="AK33" i="1"/>
  <c r="AI34" i="1"/>
  <c r="AK34" i="1"/>
  <c r="AI35" i="1"/>
  <c r="AK35" i="1"/>
  <c r="AI36" i="1"/>
  <c r="AK36" i="1"/>
  <c r="AK37" i="1"/>
  <c r="AI38" i="1"/>
  <c r="AK38" i="1"/>
  <c r="AK39" i="1"/>
  <c r="AK40" i="1"/>
  <c r="AK41" i="1"/>
  <c r="AK42" i="1"/>
  <c r="AI43" i="1"/>
  <c r="AK43" i="1"/>
  <c r="AK44" i="1"/>
  <c r="AK45" i="1"/>
  <c r="AK46" i="1"/>
  <c r="AK47" i="1"/>
  <c r="AK48" i="1"/>
  <c r="AK49" i="1"/>
  <c r="AK50" i="1"/>
  <c r="AK51" i="1"/>
  <c r="AK52" i="1"/>
  <c r="AK55" i="1"/>
  <c r="AK56" i="1"/>
  <c r="AK57" i="1"/>
  <c r="AK58" i="1"/>
  <c r="AK59" i="1"/>
  <c r="AK60" i="1"/>
  <c r="AK61" i="1"/>
  <c r="AK62" i="1"/>
  <c r="AK63" i="1"/>
  <c r="AK64" i="1"/>
  <c r="AK65" i="1"/>
  <c r="AK66" i="1"/>
  <c r="AK67" i="1"/>
  <c r="AK68" i="1"/>
  <c r="AK70" i="1"/>
  <c r="AK71" i="1"/>
  <c r="AK72" i="1"/>
  <c r="AK73" i="1"/>
  <c r="AK74" i="1"/>
  <c r="AK75" i="1"/>
  <c r="AK76" i="1"/>
  <c r="AK77" i="1"/>
  <c r="AK79" i="1"/>
  <c r="AI69" i="1"/>
  <c r="AJ69" i="1"/>
  <c r="AK69" i="1"/>
  <c r="AI53" i="1"/>
  <c r="AJ53" i="1"/>
  <c r="AK53" i="1"/>
  <c r="AI54" i="1"/>
  <c r="AK54" i="1"/>
  <c r="AH53" i="1"/>
  <c r="AH69" i="1"/>
  <c r="AH79" i="1"/>
  <c r="AH57" i="1"/>
  <c r="AH38" i="1"/>
  <c r="AH36" i="1"/>
  <c r="AH35" i="1"/>
  <c r="AH34" i="1"/>
  <c r="AH33" i="1"/>
  <c r="AH27" i="1"/>
  <c r="AH26" i="1"/>
  <c r="AH16" i="1"/>
  <c r="AF14" i="1"/>
  <c r="AF15" i="1"/>
  <c r="AF16" i="1"/>
  <c r="AF17" i="1"/>
  <c r="AF18" i="1"/>
  <c r="AF19" i="1"/>
  <c r="AD20" i="1"/>
  <c r="AF20" i="1"/>
  <c r="AF21" i="1"/>
  <c r="AF22" i="1"/>
  <c r="AD23" i="1"/>
  <c r="AF23" i="1"/>
  <c r="AF24" i="1"/>
  <c r="AF25" i="1"/>
  <c r="AD26" i="1"/>
  <c r="AF26" i="1"/>
  <c r="AD27" i="1"/>
  <c r="AF27" i="1"/>
  <c r="AF28" i="1"/>
  <c r="AF29" i="1"/>
  <c r="AF30" i="1"/>
  <c r="AF31" i="1"/>
  <c r="AF32" i="1"/>
  <c r="AF33" i="1"/>
  <c r="AD34" i="1"/>
  <c r="AF34" i="1"/>
  <c r="AD35" i="1"/>
  <c r="AF35" i="1"/>
  <c r="AD36" i="1"/>
  <c r="AF36" i="1"/>
  <c r="AF37" i="1"/>
  <c r="AD38" i="1"/>
  <c r="AF38" i="1"/>
  <c r="AF39" i="1"/>
  <c r="AF40" i="1"/>
  <c r="AF41" i="1"/>
  <c r="AF42" i="1"/>
  <c r="AD43" i="1"/>
  <c r="AF43" i="1"/>
  <c r="AF44" i="1"/>
  <c r="AF45" i="1"/>
  <c r="AF46" i="1"/>
  <c r="AF47" i="1"/>
  <c r="AF48" i="1"/>
  <c r="AF49" i="1"/>
  <c r="AF50" i="1"/>
  <c r="AF51" i="1"/>
  <c r="AF52" i="1"/>
  <c r="AF55" i="1"/>
  <c r="AF56" i="1"/>
  <c r="AF57" i="1"/>
  <c r="AF58" i="1"/>
  <c r="AF59" i="1"/>
  <c r="AF60" i="1"/>
  <c r="AF61" i="1"/>
  <c r="AF62" i="1"/>
  <c r="AF63" i="1"/>
  <c r="AF64" i="1"/>
  <c r="AF65" i="1"/>
  <c r="AF66" i="1"/>
  <c r="AF67" i="1"/>
  <c r="AF68" i="1"/>
  <c r="AF70" i="1"/>
  <c r="AF71" i="1"/>
  <c r="AF72" i="1"/>
  <c r="AF73" i="1"/>
  <c r="AF74" i="1"/>
  <c r="AF75" i="1"/>
  <c r="AF76" i="1"/>
  <c r="AF77" i="1"/>
  <c r="AF79" i="1"/>
  <c r="AD69" i="1"/>
  <c r="AE69" i="1"/>
  <c r="AF69" i="1"/>
  <c r="AD53" i="1"/>
  <c r="AE53" i="1"/>
  <c r="AF53" i="1"/>
  <c r="AD54" i="1"/>
  <c r="AF54" i="1"/>
  <c r="AC53" i="1"/>
  <c r="AC69" i="1"/>
  <c r="AC79" i="1"/>
  <c r="AC57" i="1"/>
  <c r="AC43" i="1"/>
  <c r="AC38" i="1"/>
  <c r="AC36" i="1"/>
  <c r="AC35" i="1"/>
  <c r="AC34" i="1"/>
  <c r="AC33" i="1"/>
  <c r="AC27" i="1"/>
  <c r="AC26" i="1"/>
  <c r="AC16" i="1"/>
  <c r="AF10" i="1"/>
  <c r="AF12" i="1"/>
  <c r="AF13" i="1"/>
  <c r="AL53" i="1"/>
  <c r="AG53" i="1"/>
  <c r="AQ53" i="1"/>
  <c r="BA53" i="1"/>
  <c r="AV53" i="1"/>
  <c r="AR33" i="1"/>
  <c r="Z79" i="1"/>
  <c r="AB79" i="1"/>
  <c r="AB80" i="1" s="1"/>
  <c r="AW33" i="1"/>
  <c r="AW61" i="1"/>
  <c r="AR61" i="1"/>
  <c r="AR50" i="1"/>
  <c r="AW50" i="1"/>
  <c r="AC76" i="1"/>
  <c r="AC58" i="1"/>
  <c r="AM56" i="1"/>
  <c r="AH56" i="1"/>
  <c r="AM40" i="1"/>
  <c r="AH40" i="1"/>
  <c r="AR74" i="1"/>
  <c r="AW74" i="1"/>
  <c r="AC74" i="1"/>
  <c r="AW72" i="1"/>
  <c r="AR72" i="1"/>
  <c r="AM71" i="1"/>
  <c r="AH71" i="1"/>
  <c r="AH66" i="1"/>
  <c r="AW66" i="1"/>
  <c r="AW65" i="1"/>
  <c r="AC65" i="1"/>
  <c r="AR65" i="1"/>
  <c r="AR62" i="1"/>
  <c r="AW62" i="1"/>
  <c r="AC62" i="1"/>
  <c r="AC60" i="1"/>
  <c r="AH60" i="1"/>
  <c r="AR59" i="1"/>
  <c r="AW59" i="1"/>
  <c r="AC59" i="1"/>
  <c r="AR49" i="1"/>
  <c r="AW49" i="1"/>
  <c r="AM49" i="1"/>
  <c r="AM48" i="1"/>
  <c r="AW46" i="1"/>
  <c r="AC46" i="1"/>
  <c r="AR46" i="1"/>
  <c r="AH45" i="1"/>
  <c r="AW45" i="1"/>
  <c r="AC45" i="1"/>
  <c r="AW44" i="1"/>
  <c r="AC44" i="1"/>
  <c r="AR44" i="1"/>
  <c r="AM42" i="1"/>
  <c r="AH42" i="1"/>
  <c r="AW41" i="1"/>
  <c r="AR41" i="1"/>
  <c r="AH37" i="1"/>
  <c r="AM37" i="1"/>
  <c r="AC32" i="1"/>
  <c r="AH32" i="1"/>
  <c r="AH31" i="1"/>
  <c r="AM31" i="1"/>
  <c r="AM30" i="1"/>
  <c r="AR30" i="1"/>
  <c r="AH30" i="1"/>
  <c r="AW56" i="1"/>
  <c r="AC56" i="1"/>
  <c r="AR56" i="1"/>
  <c r="AC55" i="1"/>
  <c r="AW40" i="1"/>
  <c r="AC40" i="1"/>
  <c r="AR40" i="1"/>
  <c r="AC77" i="1"/>
  <c r="AM74" i="1"/>
  <c r="AM72" i="1"/>
  <c r="AH72" i="1"/>
  <c r="AW71" i="1"/>
  <c r="AC71" i="1"/>
  <c r="AR71" i="1"/>
  <c r="AR66" i="1"/>
  <c r="AC66" i="1"/>
  <c r="AM66" i="1"/>
  <c r="AM65" i="1"/>
  <c r="AH65" i="1"/>
  <c r="AH62" i="1"/>
  <c r="AM62" i="1"/>
  <c r="AM60" i="1"/>
  <c r="AR60" i="1"/>
  <c r="AH59" i="1"/>
  <c r="AM59" i="1"/>
  <c r="AH49" i="1"/>
  <c r="AR48" i="1"/>
  <c r="AM46" i="1"/>
  <c r="AH46" i="1"/>
  <c r="AR45" i="1"/>
  <c r="AM45" i="1"/>
  <c r="AM44" i="1"/>
  <c r="AW42" i="1"/>
  <c r="AC42" i="1"/>
  <c r="AR42" i="1"/>
  <c r="AM41" i="1"/>
  <c r="AH41" i="1"/>
  <c r="AR37" i="1"/>
  <c r="AW37" i="1"/>
  <c r="AC37" i="1"/>
  <c r="AR31" i="1"/>
  <c r="AW31" i="1"/>
  <c r="AC31" i="1"/>
  <c r="AW30" i="1"/>
  <c r="AC30" i="1"/>
  <c r="AW60" i="1"/>
  <c r="AI45" i="1"/>
  <c r="AD45" i="1"/>
  <c r="AN45" i="1"/>
  <c r="AS45" i="1"/>
  <c r="BA69" i="1"/>
  <c r="AG69" i="1"/>
  <c r="AV69" i="1"/>
  <c r="AL69" i="1"/>
  <c r="AQ69" i="1"/>
  <c r="AS37" i="1"/>
  <c r="AR25" i="1"/>
  <c r="AW25" i="1"/>
  <c r="AC25" i="1"/>
  <c r="AH22" i="1"/>
  <c r="AC22" i="1"/>
  <c r="AH25" i="1"/>
  <c r="AM25" i="1"/>
  <c r="AM22" i="1"/>
  <c r="AC47" i="1"/>
  <c r="AM17" i="1"/>
  <c r="AH17" i="1"/>
  <c r="AC61" i="1"/>
  <c r="AW17" i="1"/>
  <c r="AC17" i="1"/>
  <c r="AR17" i="1"/>
  <c r="AC64" i="1"/>
  <c r="AC67" i="1"/>
  <c r="AC70" i="1"/>
  <c r="J14" i="1"/>
  <c r="J13" i="1"/>
  <c r="L14" i="1"/>
  <c r="L13" i="1"/>
  <c r="L22" i="1"/>
  <c r="AM14" i="1"/>
  <c r="AW13" i="1"/>
  <c r="AR13" i="1"/>
  <c r="AM13" i="1"/>
  <c r="AH13" i="1"/>
  <c r="AX45" i="1"/>
  <c r="AC21" i="1"/>
  <c r="AR14" i="1"/>
  <c r="AH14" i="1"/>
  <c r="AC20" i="1"/>
  <c r="AC23" i="1"/>
  <c r="AW14" i="1"/>
  <c r="AX37" i="1"/>
  <c r="AH76" i="1"/>
  <c r="AH77" i="1"/>
  <c r="AS28" i="1"/>
  <c r="AX22" i="1"/>
  <c r="AD22" i="1"/>
  <c r="AD28" i="1"/>
  <c r="AS22" i="1"/>
  <c r="AN22" i="1"/>
  <c r="AC18" i="1"/>
  <c r="AC24" i="1"/>
  <c r="AH70" i="1"/>
  <c r="AH67" i="1"/>
  <c r="AH64" i="1"/>
  <c r="AC19" i="1"/>
  <c r="AD24" i="1"/>
  <c r="AC29" i="1"/>
  <c r="V78" i="1"/>
  <c r="T78" i="1"/>
  <c r="Q78" i="1"/>
  <c r="O78" i="1"/>
  <c r="Q70" i="1"/>
  <c r="Q71" i="1"/>
  <c r="Q72" i="1"/>
  <c r="Q73" i="1"/>
  <c r="Q74" i="1"/>
  <c r="Q75" i="1"/>
  <c r="Q76" i="1"/>
  <c r="Q77" i="1"/>
  <c r="O70" i="1"/>
  <c r="O71" i="1"/>
  <c r="O72" i="1"/>
  <c r="O73" i="1"/>
  <c r="O74" i="1"/>
  <c r="O75" i="1"/>
  <c r="O76" i="1"/>
  <c r="O77" i="1"/>
  <c r="V70" i="1"/>
  <c r="V71" i="1"/>
  <c r="V72" i="1"/>
  <c r="V73" i="1"/>
  <c r="V74" i="1"/>
  <c r="V75" i="1"/>
  <c r="V76" i="1"/>
  <c r="V77" i="1"/>
  <c r="T70" i="1"/>
  <c r="T71" i="1"/>
  <c r="T72" i="1"/>
  <c r="T73" i="1"/>
  <c r="T74" i="1"/>
  <c r="T75" i="1"/>
  <c r="T76" i="1"/>
  <c r="T77" i="1"/>
  <c r="V55" i="1"/>
  <c r="V56" i="1"/>
  <c r="V57" i="1"/>
  <c r="V58" i="1"/>
  <c r="V59" i="1"/>
  <c r="V60" i="1"/>
  <c r="V61" i="1"/>
  <c r="V62" i="1"/>
  <c r="V63" i="1"/>
  <c r="V64" i="1"/>
  <c r="V65" i="1"/>
  <c r="V66" i="1"/>
  <c r="V67" i="1"/>
  <c r="V68" i="1"/>
  <c r="T55" i="1"/>
  <c r="T56" i="1"/>
  <c r="T57" i="1"/>
  <c r="T58" i="1"/>
  <c r="T59" i="1"/>
  <c r="T60" i="1"/>
  <c r="T61" i="1"/>
  <c r="T62" i="1"/>
  <c r="T63" i="1"/>
  <c r="T64" i="1"/>
  <c r="T65" i="1"/>
  <c r="T66" i="1"/>
  <c r="T67" i="1"/>
  <c r="T68" i="1"/>
  <c r="Q68" i="1"/>
  <c r="O68" i="1"/>
  <c r="Q67" i="1"/>
  <c r="Q66" i="1"/>
  <c r="O67" i="1"/>
  <c r="O66" i="1"/>
  <c r="Q55" i="1"/>
  <c r="Q56" i="1"/>
  <c r="Q57" i="1"/>
  <c r="Q58" i="1"/>
  <c r="Q59" i="1"/>
  <c r="Q60" i="1"/>
  <c r="Q61" i="1"/>
  <c r="Q62" i="1"/>
  <c r="Q63" i="1"/>
  <c r="Q64" i="1"/>
  <c r="Q65" i="1"/>
  <c r="O55" i="1"/>
  <c r="O56" i="1"/>
  <c r="O57" i="1"/>
  <c r="O58" i="1"/>
  <c r="O59" i="1"/>
  <c r="O60" i="1"/>
  <c r="O61" i="1"/>
  <c r="O62" i="1"/>
  <c r="O63" i="1"/>
  <c r="O64" i="1"/>
  <c r="O65" i="1"/>
  <c r="V47" i="1"/>
  <c r="V48" i="1"/>
  <c r="V49" i="1"/>
  <c r="V50" i="1"/>
  <c r="V51" i="1"/>
  <c r="V52" i="1"/>
  <c r="T47" i="1"/>
  <c r="T48" i="1"/>
  <c r="T49" i="1"/>
  <c r="T50" i="1"/>
  <c r="T51" i="1"/>
  <c r="T52" i="1"/>
  <c r="Q47" i="1"/>
  <c r="Q48" i="1"/>
  <c r="Q49" i="1"/>
  <c r="Q50" i="1"/>
  <c r="Q51" i="1"/>
  <c r="Q52" i="1"/>
  <c r="O47" i="1"/>
  <c r="O48" i="1"/>
  <c r="O49" i="1"/>
  <c r="O50" i="1"/>
  <c r="O51" i="1"/>
  <c r="O52" i="1"/>
  <c r="V46" i="1"/>
  <c r="T46" i="1"/>
  <c r="Q46" i="1"/>
  <c r="O46" i="1"/>
  <c r="AH39" i="1"/>
  <c r="AW32" i="1"/>
  <c r="AR32" i="1"/>
  <c r="AM54" i="1"/>
  <c r="AN37" i="1"/>
  <c r="AO54" i="1"/>
  <c r="AR47" i="1"/>
  <c r="AI37" i="1"/>
  <c r="AM77" i="1"/>
  <c r="AD37" i="1"/>
  <c r="AM55" i="1"/>
  <c r="AM39" i="1"/>
  <c r="AM75" i="1"/>
  <c r="AM76" i="1"/>
  <c r="AM47" i="1"/>
  <c r="AM61" i="1"/>
  <c r="AM50" i="1"/>
  <c r="AC15" i="1"/>
  <c r="AH19" i="1"/>
  <c r="AM64" i="1"/>
  <c r="AM67" i="1"/>
  <c r="AM70" i="1"/>
  <c r="AM73" i="1"/>
  <c r="AM63" i="1"/>
  <c r="AH29" i="1"/>
  <c r="AI24" i="1"/>
  <c r="AH18" i="1"/>
  <c r="V44" i="1"/>
  <c r="V45" i="1"/>
  <c r="T44" i="1"/>
  <c r="T45" i="1"/>
  <c r="Q45" i="1"/>
  <c r="Q44" i="1"/>
  <c r="O45" i="1"/>
  <c r="O44" i="1"/>
  <c r="V42" i="1"/>
  <c r="V41" i="1"/>
  <c r="V40" i="1"/>
  <c r="V39" i="1"/>
  <c r="T42" i="1"/>
  <c r="T41" i="1"/>
  <c r="T40" i="1"/>
  <c r="T39" i="1"/>
  <c r="Q42" i="1"/>
  <c r="Q41" i="1"/>
  <c r="Q40" i="1"/>
  <c r="Q39" i="1"/>
  <c r="O42" i="1"/>
  <c r="O41" i="1"/>
  <c r="O40" i="1"/>
  <c r="O39" i="1"/>
  <c r="V37" i="1"/>
  <c r="T37" i="1"/>
  <c r="Q37" i="1"/>
  <c r="O37" i="1"/>
  <c r="Q29" i="1"/>
  <c r="Q30" i="1"/>
  <c r="Q31" i="1"/>
  <c r="Q32" i="1"/>
  <c r="O29" i="1"/>
  <c r="O30" i="1"/>
  <c r="O31" i="1"/>
  <c r="O32" i="1"/>
  <c r="V31" i="1"/>
  <c r="V32" i="1"/>
  <c r="T32" i="1"/>
  <c r="V29" i="1"/>
  <c r="V30" i="1"/>
  <c r="T29" i="1"/>
  <c r="T30" i="1"/>
  <c r="T31" i="1"/>
  <c r="V28" i="1"/>
  <c r="T28" i="1"/>
  <c r="Q28" i="1"/>
  <c r="O28" i="1"/>
  <c r="V25" i="1"/>
  <c r="T25" i="1"/>
  <c r="V24" i="1"/>
  <c r="T24" i="1"/>
  <c r="V22" i="1"/>
  <c r="T22" i="1"/>
  <c r="AM32" i="1"/>
  <c r="AM52" i="1"/>
  <c r="AR54" i="1"/>
  <c r="AM51" i="1"/>
  <c r="AR76" i="1"/>
  <c r="AR55" i="1"/>
  <c r="AH12" i="1"/>
  <c r="AE27" i="1"/>
  <c r="AR75" i="1"/>
  <c r="AR39" i="1"/>
  <c r="AR77" i="1"/>
  <c r="AE38" i="1"/>
  <c r="AE36" i="1"/>
  <c r="AE23" i="1"/>
  <c r="AE20" i="1"/>
  <c r="AE34" i="1"/>
  <c r="AE43" i="1"/>
  <c r="AE37" i="1"/>
  <c r="AE45" i="1"/>
  <c r="AN24" i="1"/>
  <c r="AM29" i="1"/>
  <c r="AR73" i="1"/>
  <c r="AR70" i="1"/>
  <c r="AR67" i="1"/>
  <c r="AR64" i="1"/>
  <c r="AM19" i="1"/>
  <c r="AE22" i="1"/>
  <c r="AM18" i="1"/>
  <c r="AR63" i="1"/>
  <c r="AH15" i="1"/>
  <c r="Q25" i="1"/>
  <c r="O25" i="1"/>
  <c r="Q22" i="1"/>
  <c r="O22" i="1"/>
  <c r="V21" i="1"/>
  <c r="T21" i="1"/>
  <c r="Q21" i="1"/>
  <c r="O21" i="1"/>
  <c r="Q20" i="1"/>
  <c r="O20" i="1"/>
  <c r="O18" i="1"/>
  <c r="V17" i="1"/>
  <c r="V18" i="1"/>
  <c r="V19" i="1"/>
  <c r="T17" i="1"/>
  <c r="T18" i="1"/>
  <c r="T19" i="1"/>
  <c r="AW52" i="1"/>
  <c r="AT54" i="1"/>
  <c r="AR52" i="1"/>
  <c r="AY54" i="1"/>
  <c r="AW54" i="1"/>
  <c r="AR51" i="1"/>
  <c r="AW77" i="1"/>
  <c r="AM10" i="1"/>
  <c r="AW39" i="1"/>
  <c r="AW75" i="1"/>
  <c r="AM12" i="1"/>
  <c r="AW55" i="1"/>
  <c r="AW76" i="1"/>
  <c r="AG36" i="1"/>
  <c r="AG23" i="1"/>
  <c r="AG20" i="1"/>
  <c r="AG34" i="1"/>
  <c r="AG43" i="1"/>
  <c r="AW64" i="1"/>
  <c r="AW67" i="1"/>
  <c r="AW70" i="1"/>
  <c r="AW73" i="1"/>
  <c r="AW63" i="1"/>
  <c r="AR19" i="1"/>
  <c r="AR29" i="1"/>
  <c r="AS24" i="1"/>
  <c r="AM15" i="1"/>
  <c r="AR18" i="1"/>
  <c r="Q18" i="1"/>
  <c r="Q17" i="1"/>
  <c r="O17" i="1"/>
  <c r="V43" i="1"/>
  <c r="T43" i="1"/>
  <c r="V33" i="1"/>
  <c r="T33" i="1"/>
  <c r="V12" i="1"/>
  <c r="V13" i="1"/>
  <c r="T12" i="1"/>
  <c r="T13" i="1"/>
  <c r="Q12" i="1"/>
  <c r="Q13" i="1"/>
  <c r="O12" i="1"/>
  <c r="O13" i="1"/>
  <c r="V10" i="1"/>
  <c r="T10" i="1"/>
  <c r="AW51" i="1"/>
  <c r="AR10" i="1"/>
  <c r="AR12" i="1"/>
  <c r="AW29" i="1"/>
  <c r="AW19" i="1"/>
  <c r="AX24" i="1"/>
  <c r="AW18" i="1"/>
  <c r="AR15" i="1"/>
  <c r="Q10" i="1"/>
  <c r="O10" i="1"/>
  <c r="AW12" i="1"/>
  <c r="AW10" i="1"/>
  <c r="AW15" i="1"/>
  <c r="J42" i="1"/>
  <c r="E42" i="1"/>
  <c r="G42" i="1"/>
  <c r="L42" i="1"/>
  <c r="L39" i="1"/>
  <c r="L21" i="1"/>
  <c r="L25" i="1"/>
  <c r="L28" i="1"/>
  <c r="L29" i="1"/>
  <c r="L30" i="1"/>
  <c r="L31" i="1"/>
  <c r="L32" i="1"/>
  <c r="L37" i="1"/>
  <c r="L40" i="1"/>
  <c r="L41" i="1"/>
  <c r="L43" i="1"/>
  <c r="L44" i="1"/>
  <c r="L45" i="1"/>
  <c r="L46" i="1"/>
  <c r="L47" i="1"/>
  <c r="L48" i="1"/>
  <c r="L49" i="1"/>
  <c r="L50" i="1"/>
  <c r="L51" i="1"/>
  <c r="L52" i="1"/>
  <c r="L55" i="1"/>
  <c r="L56" i="1"/>
  <c r="L57" i="1"/>
  <c r="L58" i="1"/>
  <c r="L59" i="1"/>
  <c r="L60" i="1"/>
  <c r="L61" i="1"/>
  <c r="L62" i="1"/>
  <c r="L63" i="1"/>
  <c r="L64" i="1"/>
  <c r="L65" i="1"/>
  <c r="L66" i="1"/>
  <c r="L67" i="1"/>
  <c r="L68" i="1"/>
  <c r="L70" i="1"/>
  <c r="L71" i="1"/>
  <c r="L72" i="1"/>
  <c r="L73" i="1"/>
  <c r="L74" i="1"/>
  <c r="L75" i="1"/>
  <c r="L76" i="1"/>
  <c r="L77" i="1"/>
  <c r="L78" i="1"/>
  <c r="J21" i="1"/>
  <c r="J22" i="1"/>
  <c r="J25" i="1"/>
  <c r="J28" i="1"/>
  <c r="J29" i="1"/>
  <c r="J30" i="1"/>
  <c r="J31" i="1"/>
  <c r="J32" i="1"/>
  <c r="J37" i="1"/>
  <c r="J39" i="1"/>
  <c r="J40" i="1"/>
  <c r="J41" i="1"/>
  <c r="J43" i="1"/>
  <c r="J44" i="1"/>
  <c r="J45" i="1"/>
  <c r="J46" i="1"/>
  <c r="J47" i="1"/>
  <c r="J48" i="1"/>
  <c r="J49" i="1"/>
  <c r="J50" i="1"/>
  <c r="J51" i="1"/>
  <c r="J52" i="1"/>
  <c r="J55" i="1"/>
  <c r="J56" i="1"/>
  <c r="J57" i="1"/>
  <c r="J58" i="1"/>
  <c r="J59" i="1"/>
  <c r="J60" i="1"/>
  <c r="J61" i="1"/>
  <c r="J62" i="1"/>
  <c r="J63" i="1"/>
  <c r="J64" i="1"/>
  <c r="J65" i="1"/>
  <c r="J66" i="1"/>
  <c r="J67" i="1"/>
  <c r="J68" i="1"/>
  <c r="J70" i="1"/>
  <c r="J71" i="1"/>
  <c r="J72" i="1"/>
  <c r="J73" i="1"/>
  <c r="J74" i="1"/>
  <c r="J75" i="1"/>
  <c r="J76" i="1"/>
  <c r="J77" i="1"/>
  <c r="J78" i="1"/>
  <c r="L17" i="1"/>
  <c r="J17" i="1"/>
  <c r="L10" i="1"/>
  <c r="J10" i="1"/>
  <c r="L4" i="1"/>
  <c r="J4" i="1"/>
  <c r="G78" i="1"/>
  <c r="E78" i="1"/>
  <c r="G70" i="1"/>
  <c r="G71" i="1"/>
  <c r="G72" i="1"/>
  <c r="G73" i="1"/>
  <c r="G74" i="1"/>
  <c r="G75" i="1"/>
  <c r="G76" i="1"/>
  <c r="G77" i="1"/>
  <c r="E70" i="1"/>
  <c r="E71" i="1"/>
  <c r="E72" i="1"/>
  <c r="E73" i="1"/>
  <c r="E74" i="1"/>
  <c r="E75" i="1"/>
  <c r="E76" i="1"/>
  <c r="E77" i="1"/>
  <c r="G68" i="1"/>
  <c r="E68" i="1"/>
  <c r="G55" i="1"/>
  <c r="G56" i="1"/>
  <c r="G57" i="1"/>
  <c r="G58" i="1"/>
  <c r="G59" i="1"/>
  <c r="G60" i="1"/>
  <c r="G61" i="1"/>
  <c r="G62" i="1"/>
  <c r="G63" i="1"/>
  <c r="G64" i="1"/>
  <c r="G65" i="1"/>
  <c r="G66" i="1"/>
  <c r="G67" i="1"/>
  <c r="E55" i="1"/>
  <c r="E56" i="1"/>
  <c r="E57" i="1"/>
  <c r="E58" i="1"/>
  <c r="E59" i="1"/>
  <c r="E60" i="1"/>
  <c r="E61" i="1"/>
  <c r="E62" i="1"/>
  <c r="E63" i="1"/>
  <c r="E64" i="1"/>
  <c r="E65" i="1"/>
  <c r="E66" i="1"/>
  <c r="E67" i="1"/>
  <c r="G51" i="1"/>
  <c r="G52" i="1"/>
  <c r="E51" i="1"/>
  <c r="E52" i="1"/>
  <c r="G50" i="1"/>
  <c r="G41" i="1"/>
  <c r="G44" i="1"/>
  <c r="G45" i="1"/>
  <c r="G46" i="1"/>
  <c r="G47" i="1"/>
  <c r="G48" i="1"/>
  <c r="G49" i="1"/>
  <c r="E41" i="1"/>
  <c r="E44" i="1"/>
  <c r="E45" i="1"/>
  <c r="E46" i="1"/>
  <c r="E47" i="1"/>
  <c r="E48" i="1"/>
  <c r="E49" i="1"/>
  <c r="E50" i="1"/>
  <c r="G37" i="1"/>
  <c r="G39" i="1"/>
  <c r="G40" i="1"/>
  <c r="E37" i="1"/>
  <c r="E39" i="1"/>
  <c r="E40" i="1"/>
  <c r="G31" i="1"/>
  <c r="G32" i="1"/>
  <c r="E31" i="1"/>
  <c r="E32" i="1"/>
  <c r="G21" i="1"/>
  <c r="G29" i="1"/>
  <c r="G30" i="1"/>
  <c r="E21" i="1"/>
  <c r="E29" i="1"/>
  <c r="E30" i="1"/>
  <c r="G17" i="1"/>
  <c r="E17" i="1"/>
  <c r="G19" i="1"/>
  <c r="E19" i="1"/>
  <c r="G10" i="1"/>
  <c r="E10" i="1"/>
  <c r="G4" i="1"/>
  <c r="E4" i="1"/>
  <c r="M82" i="1"/>
  <c r="M90" i="1" s="1"/>
  <c r="M92" i="1" s="1"/>
  <c r="R82" i="1"/>
  <c r="R90" i="1"/>
  <c r="W82" i="1"/>
  <c r="W90" i="1" s="1"/>
  <c r="W92" i="1" s="1"/>
  <c r="AB81" i="1"/>
  <c r="H84" i="1"/>
  <c r="M84" i="1"/>
  <c r="R84" i="1"/>
  <c r="W84" i="1"/>
  <c r="H91" i="1"/>
  <c r="M91" i="1"/>
  <c r="R91" i="1"/>
  <c r="W91" i="1"/>
  <c r="H94" i="1"/>
  <c r="M94" i="1"/>
  <c r="R94" i="1"/>
  <c r="W94" i="1"/>
  <c r="W96" i="1" s="1"/>
  <c r="W98" i="1" s="1"/>
  <c r="H95" i="1"/>
  <c r="M95" i="1"/>
  <c r="R95" i="1"/>
  <c r="W95" i="1"/>
  <c r="A4" i="1"/>
  <c r="R96" i="1"/>
  <c r="H96" i="1"/>
  <c r="R92" i="1"/>
  <c r="AH20" i="1"/>
  <c r="AH23" i="1"/>
  <c r="AH24" i="1"/>
  <c r="AH21" i="1"/>
  <c r="AM20" i="1"/>
  <c r="AM21" i="1"/>
  <c r="AM23" i="1"/>
  <c r="AM24" i="1"/>
  <c r="AV81" i="1"/>
  <c r="BA81" i="1"/>
  <c r="AR20" i="1"/>
  <c r="AR23" i="1"/>
  <c r="AR24" i="1"/>
  <c r="AR21" i="1"/>
  <c r="G9" i="1"/>
  <c r="E9" i="1"/>
  <c r="V4" i="1"/>
  <c r="T4" i="1"/>
  <c r="Q4" i="1"/>
  <c r="O4" i="1"/>
  <c r="V15" i="1"/>
  <c r="V14" i="1"/>
  <c r="V9" i="1"/>
  <c r="V8" i="1"/>
  <c r="V7" i="1"/>
  <c r="V6" i="1"/>
  <c r="V5" i="1"/>
  <c r="Q15" i="1"/>
  <c r="Q14" i="1"/>
  <c r="Q9" i="1"/>
  <c r="Q8" i="1"/>
  <c r="Q7" i="1"/>
  <c r="Q6" i="1"/>
  <c r="Q5" i="1"/>
  <c r="L6" i="1"/>
  <c r="L7" i="1"/>
  <c r="L8" i="1"/>
  <c r="L9" i="1"/>
  <c r="L15" i="1"/>
  <c r="L5" i="1"/>
  <c r="T15" i="1"/>
  <c r="T14" i="1"/>
  <c r="T9" i="1"/>
  <c r="T8" i="1"/>
  <c r="T7" i="1"/>
  <c r="T6" i="1"/>
  <c r="T5" i="1"/>
  <c r="O15" i="1"/>
  <c r="O14" i="1"/>
  <c r="O9" i="1"/>
  <c r="O8" i="1"/>
  <c r="O7" i="1"/>
  <c r="O6" i="1"/>
  <c r="O5" i="1"/>
  <c r="J6" i="1"/>
  <c r="J7" i="1"/>
  <c r="J8" i="1"/>
  <c r="J9" i="1"/>
  <c r="J15" i="1"/>
  <c r="J5" i="1"/>
  <c r="G15" i="1"/>
  <c r="E15" i="1"/>
  <c r="E8" i="1"/>
  <c r="G8" i="1"/>
  <c r="G7" i="1"/>
  <c r="E7" i="1"/>
  <c r="E6" i="1"/>
  <c r="G6" i="1"/>
  <c r="E5" i="1"/>
  <c r="G5" i="1"/>
  <c r="AW24" i="1"/>
  <c r="AW78" i="1"/>
  <c r="AW20" i="1"/>
  <c r="AW21" i="1"/>
  <c r="AW23" i="1"/>
  <c r="AQ27" i="1"/>
  <c r="AO27" i="1"/>
  <c r="BA27" i="1"/>
  <c r="AY27" i="1"/>
  <c r="AL27" i="1"/>
  <c r="AJ27" i="1"/>
  <c r="AT27" i="1"/>
  <c r="AY38" i="1"/>
  <c r="AT38" i="1"/>
  <c r="AJ38" i="1"/>
  <c r="AY36" i="1"/>
  <c r="AT36" i="1"/>
  <c r="AO36" i="1"/>
  <c r="AJ36" i="1"/>
  <c r="AO23" i="1"/>
  <c r="AY23" i="1"/>
  <c r="AJ23" i="1"/>
  <c r="AT23" i="1"/>
  <c r="AO20" i="1"/>
  <c r="AT20" i="1"/>
  <c r="AT35" i="1"/>
  <c r="AO35" i="1"/>
  <c r="AJ35" i="1"/>
  <c r="AY35" i="1"/>
  <c r="AJ34" i="1"/>
  <c r="AT34" i="1"/>
  <c r="AO34" i="1"/>
  <c r="AY34" i="1"/>
  <c r="AO22" i="1"/>
  <c r="AT28" i="1"/>
  <c r="AT37" i="1"/>
  <c r="AT45" i="1"/>
  <c r="AO37" i="1"/>
  <c r="AO45" i="1"/>
  <c r="AY24" i="1"/>
  <c r="AO28" i="1"/>
  <c r="AY28" i="1"/>
  <c r="AJ37" i="1"/>
  <c r="AJ45" i="1"/>
  <c r="AY45" i="1"/>
  <c r="AF9" i="1"/>
  <c r="AF6" i="1"/>
  <c r="AF7" i="1"/>
  <c r="AK6" i="1"/>
  <c r="AK9" i="1"/>
  <c r="AY78" i="1"/>
  <c r="BA36" i="1"/>
  <c r="AV36" i="1"/>
  <c r="AQ36" i="1"/>
  <c r="AL36" i="1"/>
  <c r="AL23" i="1"/>
  <c r="AV23" i="1"/>
  <c r="AV20" i="1"/>
  <c r="BA35" i="1"/>
  <c r="AQ35" i="1"/>
  <c r="AL34" i="1"/>
  <c r="BA34" i="1"/>
  <c r="AV34" i="1"/>
  <c r="AQ28" i="1"/>
  <c r="BA24" i="1"/>
  <c r="AQ37" i="1"/>
  <c r="AF8" i="1"/>
  <c r="AF5" i="1"/>
  <c r="AC8" i="1"/>
  <c r="AC9" i="1"/>
  <c r="AC6" i="1"/>
  <c r="AP7" i="1"/>
  <c r="AP6" i="1"/>
  <c r="AK5" i="1"/>
  <c r="AK8" i="1"/>
  <c r="AP9" i="1"/>
  <c r="AP5" i="1"/>
  <c r="AM6" i="1"/>
  <c r="AU7" i="1"/>
  <c r="AU9" i="1"/>
  <c r="AP8" i="1"/>
  <c r="AU6" i="1"/>
  <c r="AM7" i="1"/>
  <c r="AR6" i="1"/>
  <c r="AM8" i="1"/>
  <c r="AR9" i="1"/>
  <c r="AU5" i="1"/>
  <c r="AU8" i="1"/>
  <c r="AW7" i="1"/>
  <c r="AW6" i="1"/>
  <c r="AW5" i="1"/>
  <c r="AR5" i="1"/>
  <c r="AR4" i="1"/>
  <c r="AM4" i="1"/>
  <c r="AW4" i="1"/>
  <c r="AF4" i="1"/>
  <c r="AV26" i="1"/>
  <c r="AT26" i="1"/>
  <c r="AL26" i="1"/>
  <c r="AJ26" i="1"/>
  <c r="AG26" i="1"/>
  <c r="AE26" i="1"/>
  <c r="AQ26" i="1"/>
  <c r="AO26" i="1"/>
  <c r="BA26" i="1"/>
  <c r="AY26" i="1"/>
  <c r="AJ24" i="1"/>
  <c r="AO24" i="1"/>
  <c r="AE24" i="1"/>
  <c r="AT24" i="1"/>
  <c r="AV24" i="1"/>
  <c r="AG24" i="1"/>
  <c r="AQ24" i="1"/>
  <c r="AK4" i="1"/>
  <c r="AI4" i="1"/>
  <c r="AS4" i="1"/>
  <c r="AD4" i="1"/>
  <c r="AN4" i="1"/>
  <c r="AX4" i="1"/>
  <c r="AP4" i="1"/>
  <c r="AY4" i="1"/>
  <c r="AO4" i="1"/>
  <c r="AT4" i="1"/>
  <c r="AU4" i="1"/>
  <c r="AQ4" i="1"/>
  <c r="AZ4" i="1"/>
  <c r="AX6" i="1"/>
  <c r="AS6" i="1"/>
  <c r="AX13" i="1"/>
  <c r="AN14" i="1"/>
  <c r="AX14" i="1"/>
  <c r="AN6" i="1"/>
  <c r="AS13" i="1"/>
  <c r="AN13" i="1"/>
  <c r="AI13" i="1"/>
  <c r="AI14" i="1"/>
  <c r="AS14" i="1"/>
  <c r="AT14" i="1"/>
  <c r="AV14" i="1"/>
  <c r="AY14" i="1"/>
  <c r="BA14" i="1"/>
  <c r="AQ14" i="1"/>
  <c r="AO14" i="1"/>
  <c r="AG14" i="1"/>
  <c r="AE14" i="1"/>
  <c r="AY13" i="1"/>
  <c r="BA13" i="1"/>
  <c r="AG13" i="1"/>
  <c r="AE13" i="1"/>
  <c r="AL14" i="1"/>
  <c r="AJ14" i="1"/>
  <c r="AL13" i="1"/>
  <c r="AJ13" i="1"/>
  <c r="AQ13" i="1"/>
  <c r="AO13" i="1"/>
  <c r="AT13" i="1"/>
  <c r="AV13" i="1"/>
  <c r="AO6" i="1"/>
  <c r="AT6" i="1"/>
  <c r="AN30" i="1"/>
  <c r="AX31" i="1"/>
  <c r="AS31" i="1"/>
  <c r="AD32" i="1"/>
  <c r="AX39" i="1"/>
  <c r="AS42" i="1"/>
  <c r="AD42" i="1"/>
  <c r="AN42" i="1"/>
  <c r="AD47" i="1"/>
  <c r="AD48" i="1"/>
  <c r="AX30" i="1"/>
  <c r="AI31" i="1"/>
  <c r="AS30" i="1"/>
  <c r="AD31" i="1"/>
  <c r="AN31" i="1"/>
  <c r="AX32" i="1"/>
  <c r="AX42" i="1"/>
  <c r="AI42" i="1"/>
  <c r="AY42" i="1"/>
  <c r="AY32" i="1"/>
  <c r="AY30" i="1"/>
  <c r="AO42" i="1"/>
  <c r="AT42" i="1"/>
  <c r="AE32" i="1"/>
  <c r="AO31" i="1"/>
  <c r="AE31" i="1"/>
  <c r="AT30" i="1"/>
  <c r="AJ31" i="1"/>
  <c r="AE47" i="1"/>
  <c r="AE42" i="1"/>
  <c r="AY39" i="1"/>
  <c r="AT31" i="1"/>
  <c r="AO30" i="1"/>
  <c r="AG42" i="1"/>
  <c r="AV30" i="1"/>
  <c r="BA39" i="1"/>
  <c r="AL31" i="1"/>
  <c r="AQ31" i="1"/>
  <c r="AG32" i="1"/>
  <c r="AQ42" i="1"/>
  <c r="BA30" i="1"/>
  <c r="AN49" i="1"/>
  <c r="AS49" i="1"/>
  <c r="AO49" i="1"/>
  <c r="AQ49" i="1"/>
  <c r="AB82" i="1"/>
  <c r="AB90" i="1"/>
  <c r="AD16" i="1"/>
  <c r="AI16" i="1"/>
  <c r="AX16" i="1"/>
  <c r="AN16" i="1"/>
  <c r="AS16" i="1"/>
  <c r="AX15" i="1"/>
  <c r="AI15" i="1"/>
  <c r="AS15" i="1"/>
  <c r="AD15" i="1"/>
  <c r="AN15" i="1"/>
  <c r="AX9" i="1"/>
  <c r="AI9" i="1"/>
  <c r="AS9" i="1"/>
  <c r="AN10" i="1"/>
  <c r="AX10" i="1"/>
  <c r="AN7" i="1"/>
  <c r="AX7" i="1"/>
  <c r="AX8" i="1"/>
  <c r="AI8" i="1"/>
  <c r="AS8" i="1"/>
  <c r="AS12" i="1"/>
  <c r="AN12" i="1"/>
  <c r="AD9" i="1"/>
  <c r="AN9" i="1"/>
  <c r="AS10" i="1"/>
  <c r="AS7" i="1"/>
  <c r="AD8" i="1"/>
  <c r="AN8" i="1"/>
  <c r="AX12" i="1"/>
  <c r="AI12" i="1"/>
  <c r="AE16" i="1"/>
  <c r="AY16" i="1"/>
  <c r="AJ16" i="1"/>
  <c r="AO16" i="1"/>
  <c r="AE15" i="1"/>
  <c r="AO15" i="1"/>
  <c r="AJ15" i="1"/>
  <c r="AO8" i="1"/>
  <c r="AY12" i="1"/>
  <c r="BA12" i="1"/>
  <c r="AO12" i="1"/>
  <c r="AQ12" i="1"/>
  <c r="AE12" i="1"/>
  <c r="AG12" i="1"/>
  <c r="AT12" i="1"/>
  <c r="AV12" i="1"/>
  <c r="AY7" i="1"/>
  <c r="AY10" i="1"/>
  <c r="AJ12" i="1"/>
  <c r="AL12" i="1"/>
  <c r="AE8" i="1"/>
  <c r="AE9" i="1"/>
  <c r="AO7" i="1"/>
  <c r="AO10" i="1"/>
  <c r="AT9" i="1"/>
  <c r="AL16" i="1"/>
  <c r="AQ15" i="1"/>
  <c r="AG9" i="1"/>
  <c r="AQ8" i="1"/>
  <c r="AG8" i="1"/>
  <c r="BA7" i="1"/>
  <c r="AD33" i="1"/>
  <c r="AN29" i="1"/>
  <c r="AX29" i="1"/>
  <c r="AD29" i="1"/>
  <c r="AI29" i="1"/>
  <c r="AS21" i="1"/>
  <c r="AD21" i="1"/>
  <c r="AS29" i="1"/>
  <c r="AN21" i="1"/>
  <c r="AX21" i="1"/>
  <c r="AI21" i="1"/>
  <c r="AE33" i="1"/>
  <c r="AI33" i="1"/>
  <c r="AY21" i="1"/>
  <c r="AT29" i="1"/>
  <c r="AT21" i="1"/>
  <c r="AE29" i="1"/>
  <c r="AO29" i="1"/>
  <c r="AJ21" i="1"/>
  <c r="AO21" i="1"/>
  <c r="AJ29" i="1"/>
  <c r="AY29" i="1"/>
  <c r="AJ33" i="1"/>
  <c r="AN33" i="1"/>
  <c r="AG33" i="1"/>
  <c r="AQ21" i="1"/>
  <c r="AV21" i="1"/>
  <c r="BA21" i="1"/>
  <c r="AG29" i="1"/>
  <c r="AS33" i="1"/>
  <c r="AO33" i="1"/>
  <c r="AQ33" i="1"/>
  <c r="AT33" i="1"/>
  <c r="AX33" i="1"/>
  <c r="AY33" i="1"/>
  <c r="BA33" i="1"/>
  <c r="AX61" i="1"/>
  <c r="AN59" i="1"/>
  <c r="AX60" i="1"/>
  <c r="AS60" i="1"/>
  <c r="AX44" i="1"/>
  <c r="AS59" i="1"/>
  <c r="AN60" i="1"/>
  <c r="AS44" i="1"/>
  <c r="AS46" i="1"/>
  <c r="AD46" i="1"/>
  <c r="AS51" i="1"/>
  <c r="AD51" i="1"/>
  <c r="AN52" i="1"/>
  <c r="AN55" i="1"/>
  <c r="AX55" i="1"/>
  <c r="AS58" i="1"/>
  <c r="AX59" i="1"/>
  <c r="AN44" i="1"/>
  <c r="AN46" i="1"/>
  <c r="AX46" i="1"/>
  <c r="AI46" i="1"/>
  <c r="AN51" i="1"/>
  <c r="AX51" i="1"/>
  <c r="AX52" i="1"/>
  <c r="AS52" i="1"/>
  <c r="AS55" i="1"/>
  <c r="AN56" i="1"/>
  <c r="AN58" i="1"/>
  <c r="AX58" i="1"/>
  <c r="AN61" i="1"/>
  <c r="AS61" i="1"/>
  <c r="AO56" i="1"/>
  <c r="AT52" i="1"/>
  <c r="AY51" i="1"/>
  <c r="AJ46" i="1"/>
  <c r="AO46" i="1"/>
  <c r="AI79" i="1"/>
  <c r="AN79" i="1"/>
  <c r="AY55" i="1"/>
  <c r="AO52" i="1"/>
  <c r="AE46" i="1"/>
  <c r="AT44" i="1"/>
  <c r="AO60" i="1"/>
  <c r="AT59" i="1"/>
  <c r="AX79" i="1"/>
  <c r="AT60" i="1"/>
  <c r="AO59" i="1"/>
  <c r="AT55" i="1"/>
  <c r="AO51" i="1"/>
  <c r="AY46" i="1"/>
  <c r="AO44" i="1"/>
  <c r="AT51" i="1"/>
  <c r="AD79" i="1"/>
  <c r="AS79" i="1"/>
  <c r="AY60" i="1"/>
  <c r="AO61" i="1"/>
  <c r="AT61" i="1"/>
  <c r="AE79" i="1"/>
  <c r="AQ51" i="1"/>
  <c r="AY79" i="1"/>
  <c r="AQ60" i="1"/>
  <c r="AV44" i="1"/>
  <c r="BA51" i="1"/>
  <c r="BA60" i="1"/>
  <c r="AV51" i="1"/>
  <c r="AQ44" i="1"/>
  <c r="AQ59" i="1"/>
  <c r="AJ79" i="1"/>
  <c r="AQ61" i="1"/>
  <c r="AG79" i="1"/>
  <c r="AL79" i="1"/>
  <c r="AX62" i="1"/>
  <c r="AS62" i="1"/>
  <c r="AX64" i="1"/>
  <c r="AN68" i="1"/>
  <c r="AO68" i="1"/>
  <c r="AY64" i="1"/>
  <c r="AT62" i="1"/>
  <c r="AS68" i="1"/>
  <c r="AV62" i="1"/>
  <c r="AS73" i="1"/>
  <c r="AX73" i="1"/>
  <c r="AN73" i="1"/>
  <c r="AY73" i="1"/>
  <c r="AT73" i="1"/>
  <c r="AO73" i="1"/>
  <c r="AQ73" i="1"/>
  <c r="BA73" i="1"/>
  <c r="AX76" i="1"/>
  <c r="AX77" i="1"/>
  <c r="AI78" i="1"/>
  <c r="AS78" i="1"/>
  <c r="AS75" i="1"/>
  <c r="AX75" i="1"/>
  <c r="AN77" i="1"/>
  <c r="AS77" i="1"/>
  <c r="AD78" i="1"/>
  <c r="AN78" i="1"/>
  <c r="AX78" i="1"/>
  <c r="AT77" i="1"/>
  <c r="AO77" i="1"/>
  <c r="AY75" i="1"/>
  <c r="AY77" i="1"/>
  <c r="AT75" i="1"/>
  <c r="AY76" i="1"/>
  <c r="AQ77" i="1"/>
  <c r="AV77" i="1"/>
  <c r="BA75" i="1"/>
  <c r="AL81" i="1"/>
  <c r="AB85" i="1"/>
  <c r="AB91" i="1"/>
  <c r="I4" i="19"/>
  <c r="H4" i="19"/>
  <c r="G4" i="19"/>
  <c r="J14" i="19"/>
  <c r="B21" i="19"/>
  <c r="I14" i="19"/>
  <c r="B20" i="19" s="1"/>
  <c r="K14" i="19"/>
  <c r="B22" i="19"/>
  <c r="D7" i="19"/>
  <c r="D8" i="19"/>
  <c r="C12" i="19"/>
  <c r="D12" i="19"/>
  <c r="E12" i="19"/>
  <c r="F12" i="19" s="1"/>
  <c r="G12" i="19" s="1"/>
  <c r="H12" i="19" s="1"/>
  <c r="I12" i="19" s="1"/>
  <c r="J12" i="19" s="1"/>
  <c r="K12" i="19" s="1"/>
  <c r="C5" i="19"/>
  <c r="C4" i="19"/>
  <c r="A6" i="4" s="1"/>
  <c r="D5" i="19"/>
  <c r="D6" i="19" s="1"/>
  <c r="D4" i="19"/>
  <c r="A7" i="4" s="1"/>
  <c r="E5" i="19"/>
  <c r="E4" i="19"/>
  <c r="F13" i="19" s="1"/>
  <c r="B5" i="19"/>
  <c r="B6" i="19" s="1"/>
  <c r="B4" i="19"/>
  <c r="A5" i="4" s="1"/>
  <c r="A1282" i="4" s="1"/>
  <c r="C3" i="19"/>
  <c r="D3" i="19"/>
  <c r="E3" i="19" s="1"/>
  <c r="B7" i="19"/>
  <c r="C7" i="19"/>
  <c r="E7" i="19"/>
  <c r="F7" i="19"/>
  <c r="B8" i="19"/>
  <c r="C8" i="19"/>
  <c r="E8" i="19"/>
  <c r="B9" i="19"/>
  <c r="C9" i="19"/>
  <c r="D9" i="19"/>
  <c r="E9" i="19"/>
  <c r="F9" i="19"/>
  <c r="D13" i="19"/>
  <c r="G9" i="19"/>
  <c r="E13" i="19"/>
  <c r="C13" i="19"/>
  <c r="E6" i="19"/>
  <c r="H21" i="27"/>
  <c r="I9" i="27"/>
  <c r="O9" i="27" s="1"/>
  <c r="I16" i="27"/>
  <c r="K16" i="27" s="1"/>
  <c r="I17" i="27"/>
  <c r="K17" i="27" s="1"/>
  <c r="I14" i="27"/>
  <c r="I8" i="27"/>
  <c r="M8" i="27" s="1"/>
  <c r="I13" i="27"/>
  <c r="O13" i="27" s="1"/>
  <c r="I20" i="27"/>
  <c r="J20" i="27" s="1"/>
  <c r="I12" i="27"/>
  <c r="I19" i="27"/>
  <c r="L19" i="27" s="1"/>
  <c r="I11" i="27"/>
  <c r="I18" i="27"/>
  <c r="J18" i="27" s="1"/>
  <c r="I10" i="27"/>
  <c r="I15" i="27"/>
  <c r="M15" i="27" s="1"/>
  <c r="B16" i="27"/>
  <c r="O21" i="27"/>
  <c r="O8" i="27" s="1"/>
  <c r="B15" i="27"/>
  <c r="N21" i="27"/>
  <c r="N10" i="27" s="1"/>
  <c r="N14" i="27"/>
  <c r="B14" i="27"/>
  <c r="M21" i="27"/>
  <c r="M14" i="27"/>
  <c r="B13" i="27"/>
  <c r="L21" i="27" s="1"/>
  <c r="B12" i="27"/>
  <c r="K21" i="27"/>
  <c r="K10" i="27" s="1"/>
  <c r="B11" i="27"/>
  <c r="J21" i="27"/>
  <c r="J12" i="27" s="1"/>
  <c r="J8" i="27"/>
  <c r="N15" i="27"/>
  <c r="J16" i="27"/>
  <c r="O20" i="27"/>
  <c r="O16" i="27"/>
  <c r="M10" i="27"/>
  <c r="J10" i="27"/>
  <c r="N9" i="27"/>
  <c r="M9" i="27"/>
  <c r="K18" i="27"/>
  <c r="J9" i="27"/>
  <c r="N11" i="27"/>
  <c r="M11" i="27"/>
  <c r="K11" i="27"/>
  <c r="O19" i="27"/>
  <c r="N19" i="27"/>
  <c r="M19" i="27"/>
  <c r="M16" i="27"/>
  <c r="N16" i="27"/>
  <c r="M13" i="27"/>
  <c r="K13" i="27"/>
  <c r="N8" i="27"/>
  <c r="K8" i="27"/>
  <c r="N12" i="27"/>
  <c r="M12" i="27"/>
  <c r="C47" i="26"/>
  <c r="B760" i="4" l="1"/>
  <c r="E804" i="4"/>
  <c r="E807" i="4"/>
  <c r="E830" i="4"/>
  <c r="E831" i="4"/>
  <c r="E829" i="4"/>
  <c r="L10" i="27"/>
  <c r="L9" i="27"/>
  <c r="L14" i="27"/>
  <c r="L15" i="27"/>
  <c r="L18" i="27"/>
  <c r="L8" i="27"/>
  <c r="L12" i="27"/>
  <c r="L11" i="27"/>
  <c r="G8" i="19"/>
  <c r="K8" i="19"/>
  <c r="F3" i="19"/>
  <c r="G3" i="19" s="1"/>
  <c r="H3" i="19" s="1"/>
  <c r="I3" i="19" s="1"/>
  <c r="J3" i="19" s="1"/>
  <c r="K3" i="19" s="1"/>
  <c r="H8" i="19"/>
  <c r="B604" i="4"/>
  <c r="B357" i="4"/>
  <c r="AI24" i="23"/>
  <c r="AI32" i="1"/>
  <c r="F323" i="4"/>
  <c r="B1036" i="4"/>
  <c r="B214" i="4"/>
  <c r="B45" i="4"/>
  <c r="A1297" i="4"/>
  <c r="B1297" i="4" s="1"/>
  <c r="B7" i="4"/>
  <c r="A449" i="4"/>
  <c r="B449" i="4" s="1"/>
  <c r="A293" i="4"/>
  <c r="A878" i="4"/>
  <c r="A1050" i="4"/>
  <c r="A1063" i="4"/>
  <c r="A644" i="4"/>
  <c r="A189" i="4"/>
  <c r="B189" i="4" s="1"/>
  <c r="A553" i="4"/>
  <c r="B553" i="4" s="1"/>
  <c r="A1076" i="4"/>
  <c r="B1076" i="4" s="1"/>
  <c r="A787" i="4"/>
  <c r="A865" i="4"/>
  <c r="A124" i="4"/>
  <c r="A319" i="4"/>
  <c r="A958" i="4"/>
  <c r="A410" i="4"/>
  <c r="A345" i="4"/>
  <c r="A1206" i="4"/>
  <c r="A1180" i="4"/>
  <c r="A1115" i="4"/>
  <c r="B1115" i="4" s="1"/>
  <c r="A1154" i="4"/>
  <c r="A475" i="4"/>
  <c r="B475" i="4" s="1"/>
  <c r="A436" i="4"/>
  <c r="A1037" i="4"/>
  <c r="B1037" i="4" s="1"/>
  <c r="A945" i="4"/>
  <c r="A423" i="4"/>
  <c r="B423" i="4" s="1"/>
  <c r="A800" i="4"/>
  <c r="A1011" i="4"/>
  <c r="B1011" i="4" s="1"/>
  <c r="A670" i="4"/>
  <c r="A462" i="4"/>
  <c r="B462" i="4" s="1"/>
  <c r="A527" i="4"/>
  <c r="A852" i="4"/>
  <c r="B852" i="4" s="1"/>
  <c r="A384" i="4"/>
  <c r="A709" i="4"/>
  <c r="A150" i="4"/>
  <c r="A683" i="4"/>
  <c r="A826" i="4"/>
  <c r="A514" i="4"/>
  <c r="A735" i="4"/>
  <c r="A241" i="4"/>
  <c r="B241" i="4" s="1"/>
  <c r="A1310" i="4"/>
  <c r="B1310" i="4" s="1"/>
  <c r="A618" i="4"/>
  <c r="B618" i="4" s="1"/>
  <c r="A972" i="4"/>
  <c r="A1232" i="4"/>
  <c r="B1232" i="4" s="1"/>
  <c r="A891" i="4"/>
  <c r="A501" i="4"/>
  <c r="B501" i="4" s="1"/>
  <c r="A774" i="4"/>
  <c r="A931" i="4"/>
  <c r="B931" i="4" s="1"/>
  <c r="A605" i="4"/>
  <c r="B605" i="4" s="1"/>
  <c r="A985" i="4"/>
  <c r="B985" i="4" s="1"/>
  <c r="A98" i="4"/>
  <c r="A566" i="4"/>
  <c r="B566" i="4" s="1"/>
  <c r="A761" i="4"/>
  <c r="B761" i="4" s="1"/>
  <c r="A46" i="4"/>
  <c r="B46" i="4" s="1"/>
  <c r="A722" i="4"/>
  <c r="A397" i="4"/>
  <c r="B397" i="4" s="1"/>
  <c r="A163" i="4"/>
  <c r="A176" i="4"/>
  <c r="A657" i="4"/>
  <c r="A759" i="4"/>
  <c r="A358" i="4"/>
  <c r="B358" i="4" s="1"/>
  <c r="A72" i="4"/>
  <c r="A59" i="4"/>
  <c r="B59" i="4" s="1"/>
  <c r="A33" i="4"/>
  <c r="A1024" i="4"/>
  <c r="B1024" i="4" s="1"/>
  <c r="A343" i="4"/>
  <c r="A200" i="4"/>
  <c r="A798" i="4"/>
  <c r="A1165" i="4"/>
  <c r="B1166" i="4" s="1"/>
  <c r="AY82" i="23"/>
  <c r="H1135" i="4"/>
  <c r="BA82" i="23" s="1"/>
  <c r="AJ82" i="23"/>
  <c r="H1132" i="4"/>
  <c r="AL82" i="23" s="1"/>
  <c r="AO48" i="23"/>
  <c r="H766" i="4"/>
  <c r="AQ45" i="23"/>
  <c r="AQ52" i="1"/>
  <c r="AO49" i="23"/>
  <c r="AO55" i="1"/>
  <c r="AT39" i="23"/>
  <c r="H507" i="4"/>
  <c r="AY35" i="23"/>
  <c r="H482" i="4"/>
  <c r="AY44" i="1"/>
  <c r="AV9" i="23"/>
  <c r="AV6" i="1"/>
  <c r="AY9" i="23"/>
  <c r="H40" i="4"/>
  <c r="AY6" i="1"/>
  <c r="AG29" i="23"/>
  <c r="AG37" i="1"/>
  <c r="AQ47" i="23"/>
  <c r="AQ54" i="1"/>
  <c r="C751" i="4"/>
  <c r="C752" i="4" s="1"/>
  <c r="C753" i="4" s="1"/>
  <c r="C754" i="4" s="1"/>
  <c r="C755" i="4" s="1"/>
  <c r="K12" i="27"/>
  <c r="M17" i="27"/>
  <c r="O14" i="27"/>
  <c r="M18" i="27"/>
  <c r="N18" i="27"/>
  <c r="O10" i="27"/>
  <c r="K20" i="27"/>
  <c r="L17" i="27"/>
  <c r="AS71" i="1"/>
  <c r="AV60" i="1"/>
  <c r="AL21" i="1"/>
  <c r="A592" i="4"/>
  <c r="A371" i="4"/>
  <c r="B371" i="4" s="1"/>
  <c r="A839" i="4"/>
  <c r="A20" i="4"/>
  <c r="B552" i="4"/>
  <c r="A1087" i="4"/>
  <c r="A18" i="4"/>
  <c r="A916" i="4"/>
  <c r="A785" i="4"/>
  <c r="A1243" i="4"/>
  <c r="F793" i="4"/>
  <c r="BA89" i="23"/>
  <c r="BA79" i="1"/>
  <c r="H1017" i="4"/>
  <c r="AV69" i="23" s="1"/>
  <c r="AY53" i="23"/>
  <c r="H651" i="4"/>
  <c r="AI40" i="23"/>
  <c r="E519" i="4"/>
  <c r="E531" i="4"/>
  <c r="AI47" i="1"/>
  <c r="C231" i="4"/>
  <c r="C232" i="4" s="1"/>
  <c r="C233" i="4" s="1"/>
  <c r="C234" i="4" s="1"/>
  <c r="C235" i="4" s="1"/>
  <c r="E235" i="4"/>
  <c r="E596" i="4"/>
  <c r="G879" i="4"/>
  <c r="E879" i="4"/>
  <c r="AY95" i="23"/>
  <c r="AJ92" i="23"/>
  <c r="H1197" i="4"/>
  <c r="AL92" i="23" s="1"/>
  <c r="K9" i="27"/>
  <c r="J13" i="27"/>
  <c r="O11" i="27"/>
  <c r="L16" i="27"/>
  <c r="A1270" i="4"/>
  <c r="A1179" i="4"/>
  <c r="B1179" i="4" s="1"/>
  <c r="A812" i="4"/>
  <c r="A864" i="4"/>
  <c r="A1088" i="4"/>
  <c r="A1153" i="4"/>
  <c r="A617" i="4"/>
  <c r="A1218" i="4"/>
  <c r="A474" i="4"/>
  <c r="B474" i="4" s="1"/>
  <c r="A188" i="4"/>
  <c r="B188" i="4" s="1"/>
  <c r="A773" i="4"/>
  <c r="A123" i="4"/>
  <c r="B123" i="4" s="1"/>
  <c r="A1192" i="4"/>
  <c r="A252" i="4"/>
  <c r="B252" i="4" s="1"/>
  <c r="A669" i="4"/>
  <c r="A877" i="4"/>
  <c r="A578" i="4"/>
  <c r="A526" i="4"/>
  <c r="B526" i="4" s="1"/>
  <c r="A461" i="4"/>
  <c r="A279" i="4"/>
  <c r="A227" i="4"/>
  <c r="A305" i="4"/>
  <c r="A110" i="4"/>
  <c r="A917" i="4"/>
  <c r="B917" i="4" s="1"/>
  <c r="A984" i="4"/>
  <c r="A904" i="4"/>
  <c r="A1075" i="4"/>
  <c r="A734" i="4"/>
  <c r="B734" i="4" s="1"/>
  <c r="A1023" i="4"/>
  <c r="A565" i="4"/>
  <c r="B565" i="4" s="1"/>
  <c r="A331" i="4"/>
  <c r="A708" i="4"/>
  <c r="B708" i="4" s="1"/>
  <c r="A695" i="4"/>
  <c r="A997" i="4"/>
  <c r="A292" i="4"/>
  <c r="A409" i="4"/>
  <c r="B409" i="4" s="1"/>
  <c r="A838" i="4"/>
  <c r="A1049" i="4"/>
  <c r="A1283" i="4"/>
  <c r="B1283" i="4" s="1"/>
  <c r="A1205" i="4"/>
  <c r="B1205" i="4" s="1"/>
  <c r="A240" i="4"/>
  <c r="A1114" i="4"/>
  <c r="B1114" i="4" s="1"/>
  <c r="A643" i="4"/>
  <c r="A890" i="4"/>
  <c r="B890" i="4" s="1"/>
  <c r="A435" i="4"/>
  <c r="A513" i="4"/>
  <c r="A851" i="4"/>
  <c r="A591" i="4"/>
  <c r="A344" i="4"/>
  <c r="B344" i="4" s="1"/>
  <c r="A19" i="4"/>
  <c r="B19" i="4" s="1"/>
  <c r="A944" i="4"/>
  <c r="A1244" i="4"/>
  <c r="B1244" i="4" s="1"/>
  <c r="A97" i="4"/>
  <c r="A162" i="4"/>
  <c r="AL98" i="23"/>
  <c r="H14" i="19"/>
  <c r="B19" i="19" s="1"/>
  <c r="AY59" i="1"/>
  <c r="AY9" i="1"/>
  <c r="A201" i="4"/>
  <c r="A85" i="4"/>
  <c r="B85" i="4" s="1"/>
  <c r="A579" i="4"/>
  <c r="B579" i="4" s="1"/>
  <c r="A487" i="4"/>
  <c r="A1128" i="4"/>
  <c r="B1128" i="4" s="1"/>
  <c r="A540" i="4"/>
  <c r="B540" i="4" s="1"/>
  <c r="A957" i="4"/>
  <c r="A631" i="4"/>
  <c r="A396" i="4"/>
  <c r="A318" i="4"/>
  <c r="B318" i="4" s="1"/>
  <c r="A656" i="4"/>
  <c r="A175" i="4"/>
  <c r="B175" i="4" s="1"/>
  <c r="A1231" i="4"/>
  <c r="A383" i="4"/>
  <c r="B383" i="4" s="1"/>
  <c r="A971" i="4"/>
  <c r="A1141" i="4"/>
  <c r="B1141" i="4" s="1"/>
  <c r="A1258" i="4"/>
  <c r="B1258" i="4" s="1"/>
  <c r="A1193" i="4"/>
  <c r="B1193" i="4" s="1"/>
  <c r="A748" i="4"/>
  <c r="B748" i="4" s="1"/>
  <c r="A630" i="4"/>
  <c r="B630" i="4" s="1"/>
  <c r="A149" i="4"/>
  <c r="A1062" i="4"/>
  <c r="B1062" i="4" s="1"/>
  <c r="A721" i="4"/>
  <c r="A655" i="4"/>
  <c r="A1113" i="4"/>
  <c r="A83" i="4"/>
  <c r="B84" i="4" s="1"/>
  <c r="A44" i="4"/>
  <c r="A499" i="4"/>
  <c r="B500" i="4" s="1"/>
  <c r="A473" i="4"/>
  <c r="A746" i="4"/>
  <c r="B747" i="4" s="1"/>
  <c r="A837" i="4"/>
  <c r="B6" i="4"/>
  <c r="A1296" i="4"/>
  <c r="A11" i="4"/>
  <c r="AY85" i="23"/>
  <c r="H859" i="4"/>
  <c r="AX48" i="23"/>
  <c r="F768" i="4"/>
  <c r="E1122" i="4"/>
  <c r="AX68" i="1"/>
  <c r="AY72" i="23"/>
  <c r="H1044" i="4"/>
  <c r="BA72" i="23" s="1"/>
  <c r="Y48" i="23"/>
  <c r="E764" i="4"/>
  <c r="H597" i="4"/>
  <c r="AT56" i="23"/>
  <c r="H676" i="4"/>
  <c r="AY45" i="23"/>
  <c r="H586" i="4"/>
  <c r="AY52" i="1"/>
  <c r="AD44" i="23"/>
  <c r="E570" i="4"/>
  <c r="AY21" i="23"/>
  <c r="H287" i="4"/>
  <c r="AE15" i="23"/>
  <c r="H114" i="4"/>
  <c r="AS42" i="23"/>
  <c r="F546" i="4"/>
  <c r="BA24" i="23"/>
  <c r="BA32" i="1"/>
  <c r="AY23" i="23"/>
  <c r="AY31" i="1"/>
  <c r="Z46" i="23"/>
  <c r="H907" i="4"/>
  <c r="AB46" i="23" s="1"/>
  <c r="BA20" i="23"/>
  <c r="BA28" i="1"/>
  <c r="AL6" i="23"/>
  <c r="AL20" i="1"/>
  <c r="E37" i="4"/>
  <c r="E36" i="4"/>
  <c r="AO19" i="23"/>
  <c r="H194" i="4"/>
  <c r="C647" i="4"/>
  <c r="C648" i="4" s="1"/>
  <c r="C649" i="4" s="1"/>
  <c r="C650" i="4" s="1"/>
  <c r="C651" i="4" s="1"/>
  <c r="AI17" i="23"/>
  <c r="F141" i="4"/>
  <c r="AI18" i="1"/>
  <c r="C620" i="4"/>
  <c r="E673" i="4"/>
  <c r="C672" i="4"/>
  <c r="C673" i="4" s="1"/>
  <c r="C674" i="4" s="1"/>
  <c r="C675" i="4" s="1"/>
  <c r="C676" i="4" s="1"/>
  <c r="C677" i="4" s="1"/>
  <c r="E674" i="4"/>
  <c r="E727" i="4"/>
  <c r="E728" i="4"/>
  <c r="E726" i="4"/>
  <c r="E725" i="4"/>
  <c r="AD45" i="23"/>
  <c r="AD52" i="1"/>
  <c r="AW74" i="23"/>
  <c r="F1070" i="4"/>
  <c r="E410" i="4"/>
  <c r="D413" i="4"/>
  <c r="E429" i="4"/>
  <c r="E750" i="4"/>
  <c r="E781" i="4"/>
  <c r="E844" i="4"/>
  <c r="E84" i="4"/>
  <c r="G84" i="4"/>
  <c r="G566" i="4"/>
  <c r="G577" i="4"/>
  <c r="AC31" i="23"/>
  <c r="Z16" i="23"/>
  <c r="E126" i="4"/>
  <c r="Y16" i="23" s="1"/>
  <c r="AB4" i="23"/>
  <c r="G230" i="4"/>
  <c r="AA4" i="23" s="1"/>
  <c r="Z22" i="23"/>
  <c r="E295" i="4"/>
  <c r="Y22" i="23" s="1"/>
  <c r="G295" i="4"/>
  <c r="AA22" i="23" s="1"/>
  <c r="AB23" i="23"/>
  <c r="G308" i="4"/>
  <c r="AA23" i="23" s="1"/>
  <c r="X29" i="23"/>
  <c r="E386" i="4"/>
  <c r="Y29" i="23" s="1"/>
  <c r="Z30" i="23"/>
  <c r="E412" i="4"/>
  <c r="Y30" i="23" s="1"/>
  <c r="G412" i="4"/>
  <c r="AA30" i="23" s="1"/>
  <c r="Z36" i="23"/>
  <c r="E490" i="4"/>
  <c r="Y36" i="23" s="1"/>
  <c r="X42" i="23"/>
  <c r="E542" i="4"/>
  <c r="Z43" i="23"/>
  <c r="E555" i="4"/>
  <c r="G555" i="4"/>
  <c r="AA43" i="23" s="1"/>
  <c r="AB8" i="23"/>
  <c r="G22" i="4"/>
  <c r="AA8" i="23" s="1"/>
  <c r="Z11" i="23"/>
  <c r="G61" i="4"/>
  <c r="AA11" i="23" s="1"/>
  <c r="AB12" i="23"/>
  <c r="G74" i="4"/>
  <c r="AA12" i="23" s="1"/>
  <c r="X14" i="23"/>
  <c r="E100" i="4"/>
  <c r="Y14" i="23" s="1"/>
  <c r="Z7" i="23"/>
  <c r="G178" i="4"/>
  <c r="AA7" i="23" s="1"/>
  <c r="Z20" i="23"/>
  <c r="E269" i="4"/>
  <c r="Y20" i="23" s="1"/>
  <c r="G269" i="4"/>
  <c r="AA20" i="23" s="1"/>
  <c r="Z27" i="23"/>
  <c r="E360" i="4"/>
  <c r="Y27" i="23" s="1"/>
  <c r="AC83" i="23"/>
  <c r="D830" i="4"/>
  <c r="F829" i="4"/>
  <c r="X84" i="23"/>
  <c r="E841" i="4"/>
  <c r="AC85" i="23"/>
  <c r="X86" i="23"/>
  <c r="E867" i="4"/>
  <c r="Y86" i="23" s="1"/>
  <c r="Z88" i="23"/>
  <c r="G880" i="4"/>
  <c r="AA88" i="23" s="1"/>
  <c r="AI20" i="23"/>
  <c r="AI28" i="1"/>
  <c r="AK10" i="23"/>
  <c r="AK7" i="1"/>
  <c r="AK14" i="23"/>
  <c r="H102" i="4"/>
  <c r="AK15" i="1"/>
  <c r="AK18" i="23"/>
  <c r="AK19" i="1"/>
  <c r="AK7" i="23"/>
  <c r="AK21" i="1"/>
  <c r="AG104" i="23"/>
  <c r="AG112" i="23" s="1"/>
  <c r="AG87" i="1"/>
  <c r="A1308" i="4"/>
  <c r="B1309" i="4" s="1"/>
  <c r="A1295" i="4"/>
  <c r="A356" i="4"/>
  <c r="A1152" i="4"/>
  <c r="A943" i="4"/>
  <c r="A733" i="4"/>
  <c r="A1100" i="4"/>
  <c r="A850" i="4"/>
  <c r="A956" i="4"/>
  <c r="A590" i="4"/>
  <c r="A1126" i="4"/>
  <c r="B1127" i="4" s="1"/>
  <c r="A863" i="4"/>
  <c r="A603" i="4"/>
  <c r="A395" i="4"/>
  <c r="A187" i="4"/>
  <c r="A70" i="4"/>
  <c r="A538" i="4"/>
  <c r="B539" i="4" s="1"/>
  <c r="A317" i="4"/>
  <c r="A1022" i="4"/>
  <c r="A434" i="4"/>
  <c r="A109" i="4"/>
  <c r="A1061" i="4"/>
  <c r="A330" i="4"/>
  <c r="A31" i="4"/>
  <c r="A421" i="4"/>
  <c r="B422" i="4" s="1"/>
  <c r="A1269" i="4"/>
  <c r="A226" i="4"/>
  <c r="A1217" i="4"/>
  <c r="A1035" i="4"/>
  <c r="A1204" i="4"/>
  <c r="A970" i="4"/>
  <c r="A983" i="4"/>
  <c r="A577" i="4"/>
  <c r="A903" i="4"/>
  <c r="A616" i="4"/>
  <c r="A304" i="4"/>
  <c r="A122" i="4"/>
  <c r="A1074" i="4"/>
  <c r="A251" i="4"/>
  <c r="A720" i="4"/>
  <c r="A213" i="4"/>
  <c r="A824" i="4"/>
  <c r="A174" i="4"/>
  <c r="A265" i="4"/>
  <c r="A551" i="4"/>
  <c r="A1191" i="4"/>
  <c r="A929" i="4"/>
  <c r="B930" i="4" s="1"/>
  <c r="A1178" i="4"/>
  <c r="A876" i="4"/>
  <c r="A772" i="4"/>
  <c r="A486" i="4"/>
  <c r="A889" i="4"/>
  <c r="A512" i="4"/>
  <c r="A291" i="4"/>
  <c r="A96" i="4"/>
  <c r="A525" i="4"/>
  <c r="A161" i="4"/>
  <c r="A564" i="4"/>
  <c r="A1230" i="4"/>
  <c r="A642" i="4"/>
  <c r="A135" i="4"/>
  <c r="B136" i="4" s="1"/>
  <c r="A460" i="4"/>
  <c r="A668" i="4"/>
  <c r="A1167" i="4"/>
  <c r="B1167" i="4" s="1"/>
  <c r="A1245" i="4"/>
  <c r="B1245" i="4" s="1"/>
  <c r="A488" i="4"/>
  <c r="A202" i="4"/>
  <c r="B202" i="4" s="1"/>
  <c r="A918" i="4"/>
  <c r="A215" i="4"/>
  <c r="B215" i="4" s="1"/>
  <c r="A811" i="4"/>
  <c r="A369" i="4"/>
  <c r="B370" i="4" s="1"/>
  <c r="A447" i="4"/>
  <c r="B448" i="4" s="1"/>
  <c r="A694" i="4"/>
  <c r="A1139" i="4"/>
  <c r="B1140" i="4" s="1"/>
  <c r="AD49" i="23"/>
  <c r="E948" i="4"/>
  <c r="F595" i="4"/>
  <c r="AD55" i="1"/>
  <c r="AE7" i="23"/>
  <c r="H179" i="4"/>
  <c r="AE21" i="1"/>
  <c r="BA12" i="23"/>
  <c r="BA9" i="1"/>
  <c r="BA13" i="23"/>
  <c r="BA10" i="1"/>
  <c r="AV14" i="23"/>
  <c r="AV15" i="1"/>
  <c r="AQ15" i="23"/>
  <c r="AQ16" i="1"/>
  <c r="AJ33" i="23"/>
  <c r="H453" i="4"/>
  <c r="AJ42" i="1"/>
  <c r="AV29" i="23"/>
  <c r="AV37" i="1"/>
  <c r="AY29" i="23"/>
  <c r="H391" i="4"/>
  <c r="AW76" i="23"/>
  <c r="BA59" i="23"/>
  <c r="O12" i="27"/>
  <c r="N20" i="27"/>
  <c r="AG98" i="23"/>
  <c r="A10" i="4"/>
  <c r="G14" i="19"/>
  <c r="B18" i="19" s="1"/>
  <c r="S764" i="4" s="1"/>
  <c r="D934" i="4"/>
  <c r="AB92" i="1"/>
  <c r="AE35" i="1"/>
  <c r="A813" i="4"/>
  <c r="B813" i="4" s="1"/>
  <c r="A998" i="4"/>
  <c r="B998" i="4" s="1"/>
  <c r="A696" i="4"/>
  <c r="B696" i="4" s="1"/>
  <c r="A253" i="4"/>
  <c r="A905" i="4"/>
  <c r="B905" i="4" s="1"/>
  <c r="B799" i="4"/>
  <c r="A629" i="4"/>
  <c r="A996" i="4"/>
  <c r="A408" i="4"/>
  <c r="A1256" i="4"/>
  <c r="B1257" i="4" s="1"/>
  <c r="AN78" i="23"/>
  <c r="F779" i="4"/>
  <c r="AN70" i="1"/>
  <c r="AO89" i="23"/>
  <c r="H896" i="4"/>
  <c r="AQ50" i="23"/>
  <c r="AQ56" i="1"/>
  <c r="AY56" i="23"/>
  <c r="H677" i="4"/>
  <c r="AY61" i="1"/>
  <c r="AS71" i="23"/>
  <c r="F1030" i="4"/>
  <c r="AT13" i="23"/>
  <c r="H91" i="4"/>
  <c r="AT10" i="1"/>
  <c r="AY14" i="23"/>
  <c r="H105" i="4"/>
  <c r="AY15" i="1"/>
  <c r="AX42" i="23"/>
  <c r="F547" i="4"/>
  <c r="AX49" i="1"/>
  <c r="AL29" i="23"/>
  <c r="AL37" i="1"/>
  <c r="AV20" i="23"/>
  <c r="AV28" i="1"/>
  <c r="AY6" i="23"/>
  <c r="AY20" i="1"/>
  <c r="AE36" i="23"/>
  <c r="H491" i="4"/>
  <c r="E553" i="4"/>
  <c r="G553" i="4"/>
  <c r="E579" i="4"/>
  <c r="G579" i="4"/>
  <c r="L13" i="27"/>
  <c r="J19" i="27"/>
  <c r="J14" i="27"/>
  <c r="O18" i="27"/>
  <c r="M20" i="27"/>
  <c r="L20" i="27"/>
  <c r="J15" i="27"/>
  <c r="K15" i="27"/>
  <c r="H9" i="19"/>
  <c r="AB104" i="23"/>
  <c r="AB112" i="23" s="1"/>
  <c r="AB87" i="1"/>
  <c r="AB95" i="1" s="1"/>
  <c r="AB102" i="23"/>
  <c r="AB108" i="23" s="1"/>
  <c r="G7" i="19"/>
  <c r="AO79" i="1"/>
  <c r="AV29" i="1"/>
  <c r="R98" i="1"/>
  <c r="M96" i="1"/>
  <c r="M98" i="1" s="1"/>
  <c r="K14" i="27"/>
  <c r="N13" i="27"/>
  <c r="K19" i="27"/>
  <c r="J11" i="27"/>
  <c r="N17" i="27"/>
  <c r="O17" i="27"/>
  <c r="J17" i="27"/>
  <c r="O15" i="27"/>
  <c r="F8" i="19"/>
  <c r="C6" i="19"/>
  <c r="I6" i="19" s="1"/>
  <c r="J8" i="19"/>
  <c r="AQ98" i="23"/>
  <c r="A12" i="4"/>
  <c r="AQ81" i="1"/>
  <c r="AG81" i="1"/>
  <c r="BA46" i="1"/>
  <c r="AT46" i="1"/>
  <c r="AT15" i="1"/>
  <c r="AG31" i="1"/>
  <c r="D11" i="4"/>
  <c r="A267" i="4"/>
  <c r="B267" i="4" s="1"/>
  <c r="A682" i="4"/>
  <c r="B682" i="4" s="1"/>
  <c r="A1102" i="4"/>
  <c r="A137" i="4"/>
  <c r="B137" i="4" s="1"/>
  <c r="A1089" i="4"/>
  <c r="B1089" i="4" s="1"/>
  <c r="A332" i="4"/>
  <c r="B332" i="4" s="1"/>
  <c r="A1010" i="4"/>
  <c r="A71" i="4"/>
  <c r="A32" i="4"/>
  <c r="A1101" i="4"/>
  <c r="B1101" i="4" s="1"/>
  <c r="A786" i="4"/>
  <c r="B786" i="4" s="1"/>
  <c r="A111" i="4"/>
  <c r="B111" i="4" s="1"/>
  <c r="A1219" i="4"/>
  <c r="A306" i="4"/>
  <c r="B306" i="4" s="1"/>
  <c r="A228" i="4"/>
  <c r="B228" i="4" s="1"/>
  <c r="A825" i="4"/>
  <c r="B825" i="4" s="1"/>
  <c r="A1271" i="4"/>
  <c r="B1271" i="4" s="1"/>
  <c r="A280" i="4"/>
  <c r="B280" i="4" s="1"/>
  <c r="A239" i="4"/>
  <c r="A278" i="4"/>
  <c r="A382" i="4"/>
  <c r="A148" i="4"/>
  <c r="A707" i="4"/>
  <c r="A681" i="4"/>
  <c r="A1009" i="4"/>
  <c r="A1048" i="4"/>
  <c r="A57" i="4"/>
  <c r="B58" i="4" s="1"/>
  <c r="A1284" i="4"/>
  <c r="B1284" i="4" s="1"/>
  <c r="A8" i="4"/>
  <c r="D935" i="4"/>
  <c r="E791" i="4"/>
  <c r="AY57" i="23"/>
  <c r="H690" i="4"/>
  <c r="AY62" i="1"/>
  <c r="AS72" i="23"/>
  <c r="F1043" i="4"/>
  <c r="E729" i="4"/>
  <c r="AT89" i="23"/>
  <c r="H897" i="4"/>
  <c r="AT79" i="1"/>
  <c r="H952" i="4"/>
  <c r="BA64" i="23" s="1"/>
  <c r="AN68" i="23"/>
  <c r="F1003" i="4"/>
  <c r="AT25" i="23"/>
  <c r="H338" i="4"/>
  <c r="AY5" i="23"/>
  <c r="H938" i="4"/>
  <c r="BA5" i="23" s="1"/>
  <c r="AE40" i="23"/>
  <c r="H517" i="4"/>
  <c r="AO22" i="23"/>
  <c r="H298" i="4"/>
  <c r="E297" i="4"/>
  <c r="AY3" i="23"/>
  <c r="H14" i="4"/>
  <c r="C23" i="4"/>
  <c r="C24" i="4" s="1"/>
  <c r="C25" i="4" s="1"/>
  <c r="C26" i="4" s="1"/>
  <c r="C27" i="4" s="1"/>
  <c r="E27" i="4" s="1"/>
  <c r="E25" i="4"/>
  <c r="AQ26" i="23"/>
  <c r="AQ34" i="1"/>
  <c r="AL27" i="23"/>
  <c r="AL35" i="1"/>
  <c r="H170" i="4"/>
  <c r="H402" i="4"/>
  <c r="AQ38" i="1" s="1"/>
  <c r="AJ6" i="23"/>
  <c r="AJ20" i="1"/>
  <c r="AO36" i="23"/>
  <c r="H493" i="4"/>
  <c r="H361" i="4"/>
  <c r="C816" i="4"/>
  <c r="C817" i="4" s="1"/>
  <c r="C633" i="4"/>
  <c r="C685" i="4"/>
  <c r="C686" i="4" s="1"/>
  <c r="C687" i="4" s="1"/>
  <c r="C688" i="4" s="1"/>
  <c r="C689" i="4" s="1"/>
  <c r="C690" i="4" s="1"/>
  <c r="E686" i="4"/>
  <c r="E712" i="4"/>
  <c r="E713" i="4"/>
  <c r="E714" i="4"/>
  <c r="AT27" i="23"/>
  <c r="H364" i="4"/>
  <c r="E364" i="4"/>
  <c r="AU3" i="23"/>
  <c r="H13" i="4"/>
  <c r="AZ18" i="23"/>
  <c r="AZ19" i="1"/>
  <c r="H207" i="4"/>
  <c r="AQ23" i="1" s="1"/>
  <c r="AP23" i="1"/>
  <c r="AY38" i="23"/>
  <c r="H1304" i="4"/>
  <c r="BA38" i="23" s="1"/>
  <c r="AW12" i="23"/>
  <c r="AW9" i="1"/>
  <c r="B1291" i="4"/>
  <c r="AU91" i="23"/>
  <c r="H1316" i="4"/>
  <c r="AV91" i="23" s="1"/>
  <c r="AZ13" i="23"/>
  <c r="AZ10" i="1"/>
  <c r="AZ47" i="23"/>
  <c r="H925" i="4"/>
  <c r="AZ54" i="1"/>
  <c r="AT63" i="23"/>
  <c r="H1121" i="4"/>
  <c r="AV63" i="23" s="1"/>
  <c r="H599" i="4"/>
  <c r="H505" i="4"/>
  <c r="AO69" i="23"/>
  <c r="H1016" i="4"/>
  <c r="AQ69" i="23" s="1"/>
  <c r="AN64" i="23"/>
  <c r="F950" i="4"/>
  <c r="AS68" i="23"/>
  <c r="F1004" i="4"/>
  <c r="AX71" i="23"/>
  <c r="F1031" i="4"/>
  <c r="AJ25" i="23"/>
  <c r="H336" i="4"/>
  <c r="AO21" i="23"/>
  <c r="H285" i="4"/>
  <c r="H51" i="4"/>
  <c r="E26" i="4"/>
  <c r="E23" i="4"/>
  <c r="E6" i="4"/>
  <c r="G34" i="4"/>
  <c r="G47" i="4"/>
  <c r="AT47" i="23"/>
  <c r="H924" i="4"/>
  <c r="AR64" i="23"/>
  <c r="F951" i="4"/>
  <c r="E8" i="4"/>
  <c r="E324" i="4"/>
  <c r="E325" i="4"/>
  <c r="C477" i="4"/>
  <c r="C478" i="4" s="1"/>
  <c r="C479" i="4" s="1"/>
  <c r="C480" i="4" s="1"/>
  <c r="C481" i="4" s="1"/>
  <c r="C482" i="4" s="1"/>
  <c r="E805" i="4"/>
  <c r="C803" i="4"/>
  <c r="C804" i="4" s="1"/>
  <c r="C805" i="4" s="1"/>
  <c r="C806" i="4" s="1"/>
  <c r="C807" i="4" s="1"/>
  <c r="E806" i="4"/>
  <c r="C855" i="4"/>
  <c r="C856" i="4" s="1"/>
  <c r="C857" i="4" s="1"/>
  <c r="AE19" i="23"/>
  <c r="H192" i="4"/>
  <c r="E868" i="4"/>
  <c r="E869" i="4"/>
  <c r="AO94" i="23"/>
  <c r="H1250" i="4"/>
  <c r="AQ94" i="23" s="1"/>
  <c r="AP38" i="23"/>
  <c r="H1302" i="4"/>
  <c r="AQ38" i="23" s="1"/>
  <c r="AT84" i="23"/>
  <c r="H845" i="4"/>
  <c r="AT81" i="23"/>
  <c r="H819" i="4"/>
  <c r="AT45" i="23"/>
  <c r="H585" i="4"/>
  <c r="AE39" i="23"/>
  <c r="H504" i="4"/>
  <c r="AO65" i="23"/>
  <c r="H963" i="4"/>
  <c r="AQ65" i="23" s="1"/>
  <c r="AX68" i="23"/>
  <c r="F1005" i="4"/>
  <c r="Y45" i="23"/>
  <c r="E583" i="4"/>
  <c r="AT12" i="23"/>
  <c r="H78" i="4"/>
  <c r="AE14" i="23"/>
  <c r="H101" i="4"/>
  <c r="AY15" i="23"/>
  <c r="H118" i="4"/>
  <c r="AS15" i="23"/>
  <c r="F117" i="4"/>
  <c r="AT33" i="23"/>
  <c r="AJ36" i="23"/>
  <c r="H492" i="4"/>
  <c r="E50" i="4"/>
  <c r="E49" i="4"/>
  <c r="G44" i="4"/>
  <c r="G57" i="4"/>
  <c r="E415" i="4"/>
  <c r="E645" i="4"/>
  <c r="E647" i="4" s="1"/>
  <c r="E660" i="4"/>
  <c r="E658" i="4"/>
  <c r="E661" i="4" s="1"/>
  <c r="E695" i="4"/>
  <c r="E708" i="4"/>
  <c r="E715" i="4" s="1"/>
  <c r="E721" i="4"/>
  <c r="E734" i="4"/>
  <c r="E760" i="4"/>
  <c r="E778" i="4"/>
  <c r="E780" i="4"/>
  <c r="E777" i="4"/>
  <c r="E790" i="4"/>
  <c r="E794" i="4"/>
  <c r="E792" i="4"/>
  <c r="E832" i="4"/>
  <c r="E833" i="4"/>
  <c r="E843" i="4"/>
  <c r="G878" i="4"/>
  <c r="G885" i="4" s="1"/>
  <c r="E878" i="4"/>
  <c r="Z12" i="23"/>
  <c r="E74" i="4"/>
  <c r="Y12" i="23" s="1"/>
  <c r="Z17" i="23"/>
  <c r="E139" i="4"/>
  <c r="Y17" i="23" s="1"/>
  <c r="Z19" i="23"/>
  <c r="E191" i="4"/>
  <c r="Y19" i="23" s="1"/>
  <c r="Z28" i="23"/>
  <c r="E373" i="4"/>
  <c r="Y28" i="23" s="1"/>
  <c r="AK19" i="23"/>
  <c r="E193" i="4"/>
  <c r="AP9" i="23"/>
  <c r="H38" i="4"/>
  <c r="AP13" i="23"/>
  <c r="H90" i="4"/>
  <c r="AP6" i="23"/>
  <c r="H168" i="4"/>
  <c r="AY37" i="23"/>
  <c r="AJ37" i="23"/>
  <c r="H1262" i="4"/>
  <c r="AL37" i="23" s="1"/>
  <c r="E144" i="4"/>
  <c r="E143" i="4"/>
  <c r="E140" i="4"/>
  <c r="G151" i="4"/>
  <c r="E151" i="4"/>
  <c r="E153" i="4" s="1"/>
  <c r="E175" i="4"/>
  <c r="G175" i="4"/>
  <c r="E188" i="4"/>
  <c r="G266" i="4"/>
  <c r="E266" i="4"/>
  <c r="G307" i="4"/>
  <c r="E307" i="4"/>
  <c r="E333" i="4"/>
  <c r="G333" i="4"/>
  <c r="E411" i="4"/>
  <c r="E422" i="4"/>
  <c r="G422" i="4"/>
  <c r="G437" i="4"/>
  <c r="E437" i="4"/>
  <c r="E442" i="4" s="1"/>
  <c r="G461" i="4"/>
  <c r="E461" i="4"/>
  <c r="E463" i="4"/>
  <c r="G489" i="4"/>
  <c r="E489" i="4"/>
  <c r="E515" i="4"/>
  <c r="G538" i="4"/>
  <c r="G540" i="4"/>
  <c r="G551" i="4"/>
  <c r="G605" i="4"/>
  <c r="E605" i="4"/>
  <c r="E618" i="4"/>
  <c r="G618" i="4"/>
  <c r="V724" i="4"/>
  <c r="V726" i="4"/>
  <c r="V729" i="4"/>
  <c r="V720" i="4"/>
  <c r="V723" i="4"/>
  <c r="V727" i="4"/>
  <c r="AC34" i="23"/>
  <c r="D466" i="4"/>
  <c r="AZ20" i="23"/>
  <c r="E274" i="4"/>
  <c r="AP20" i="23"/>
  <c r="E272" i="4"/>
  <c r="B547" i="4"/>
  <c r="B938" i="4"/>
  <c r="B1109" i="4"/>
  <c r="H872" i="4"/>
  <c r="F767" i="4"/>
  <c r="H598" i="4"/>
  <c r="H650" i="4"/>
  <c r="H506" i="4"/>
  <c r="F990" i="4"/>
  <c r="H284" i="4"/>
  <c r="H495" i="4"/>
  <c r="H494" i="4"/>
  <c r="E99" i="4"/>
  <c r="E142" i="4"/>
  <c r="E123" i="4"/>
  <c r="E737" i="4"/>
  <c r="E476" i="4"/>
  <c r="E478" i="4" s="1"/>
  <c r="E424" i="4"/>
  <c r="E427" i="4" s="1"/>
  <c r="E603" i="4"/>
  <c r="E513" i="4"/>
  <c r="G526" i="4"/>
  <c r="G463" i="4"/>
  <c r="V721" i="4"/>
  <c r="T718" i="4"/>
  <c r="T722" i="4"/>
  <c r="T728" i="4"/>
  <c r="T729" i="4"/>
  <c r="T720" i="4"/>
  <c r="T724" i="4"/>
  <c r="T726" i="4"/>
  <c r="AE55" i="23"/>
  <c r="H1157" i="4"/>
  <c r="AG55" i="23" s="1"/>
  <c r="AI55" i="23"/>
  <c r="E1159" i="4"/>
  <c r="F1158" i="4"/>
  <c r="AJ93" i="23"/>
  <c r="H1236" i="4"/>
  <c r="AL93" i="23" s="1"/>
  <c r="AJ94" i="23"/>
  <c r="H1249" i="4"/>
  <c r="AL94" i="23" s="1"/>
  <c r="AO70" i="23"/>
  <c r="H1172" i="4"/>
  <c r="AQ70" i="23" s="1"/>
  <c r="AN70" i="23"/>
  <c r="E1173" i="4"/>
  <c r="AY92" i="23"/>
  <c r="H1200" i="4"/>
  <c r="BA92" i="23" s="1"/>
  <c r="AT94" i="23"/>
  <c r="H1251" i="4"/>
  <c r="AV94" i="23" s="1"/>
  <c r="AO92" i="23"/>
  <c r="H1198" i="4"/>
  <c r="AQ92" i="23" s="1"/>
  <c r="AT95" i="23"/>
  <c r="B1252" i="4"/>
  <c r="B898" i="4"/>
  <c r="A390" i="4"/>
  <c r="A611" i="4"/>
  <c r="A1082" i="4"/>
  <c r="A403" i="4"/>
  <c r="A65" i="4"/>
  <c r="A442" i="4"/>
  <c r="A143" i="4"/>
  <c r="A481" i="4"/>
  <c r="A1121" i="4"/>
  <c r="A130" i="4"/>
  <c r="A468" i="4"/>
  <c r="A1212" i="4"/>
  <c r="A1134" i="4"/>
  <c r="A991" i="4"/>
  <c r="A933" i="4"/>
  <c r="A230" i="4"/>
  <c r="A204" i="4"/>
  <c r="A48" i="4"/>
  <c r="A490" i="4"/>
  <c r="A464" i="4"/>
  <c r="A724" i="4"/>
  <c r="A841" i="4"/>
  <c r="A1221" i="4"/>
  <c r="A169" i="4"/>
  <c r="A1290" i="4"/>
  <c r="A66" i="4"/>
  <c r="B66" i="4" s="1"/>
  <c r="A144" i="4"/>
  <c r="B144" i="4" s="1"/>
  <c r="A53" i="4"/>
  <c r="B53" i="4" s="1"/>
  <c r="A222" i="4"/>
  <c r="A1317" i="4"/>
  <c r="A1278" i="4"/>
  <c r="A326" i="4"/>
  <c r="B14" i="4"/>
  <c r="A781" i="4"/>
  <c r="B781" i="4" s="1"/>
  <c r="A1304" i="4"/>
  <c r="B1304" i="4" s="1"/>
  <c r="A131" i="4"/>
  <c r="B131" i="4" s="1"/>
  <c r="A1187" i="4"/>
  <c r="A1083" i="4"/>
  <c r="B1083" i="4" s="1"/>
  <c r="A979" i="4"/>
  <c r="A872" i="4"/>
  <c r="B872" i="4" s="1"/>
  <c r="A1018" i="4"/>
  <c r="A833" i="4"/>
  <c r="B833" i="4" s="1"/>
  <c r="A703" i="4"/>
  <c r="B703" i="4" s="1"/>
  <c r="A599" i="4"/>
  <c r="B599" i="4" s="1"/>
  <c r="A495" i="4"/>
  <c r="B495" i="4" s="1"/>
  <c r="A391" i="4"/>
  <c r="B391" i="4" s="1"/>
  <c r="A287" i="4"/>
  <c r="B287" i="4" s="1"/>
  <c r="A183" i="4"/>
  <c r="A965" i="4"/>
  <c r="A560" i="4"/>
  <c r="A768" i="4"/>
  <c r="A378" i="4"/>
  <c r="B378" i="4" s="1"/>
  <c r="A118" i="4"/>
  <c r="B118" i="4" s="1"/>
  <c r="A859" i="4"/>
  <c r="B859" i="4" s="1"/>
  <c r="A508" i="4"/>
  <c r="X12" i="28"/>
  <c r="G313" i="4" s="1"/>
  <c r="G312" i="4"/>
  <c r="AE12" i="28"/>
  <c r="G404" i="4" s="1"/>
  <c r="G403" i="4"/>
  <c r="AI12" i="28"/>
  <c r="G456" i="4" s="1"/>
  <c r="G455" i="4"/>
  <c r="CU12" i="28"/>
  <c r="G1265" i="4" s="1"/>
  <c r="G1264" i="4"/>
  <c r="X723" i="4"/>
  <c r="X720" i="4"/>
  <c r="F1170" i="4"/>
  <c r="H1291" i="4"/>
  <c r="BA96" i="23" s="1"/>
  <c r="H1223" i="4"/>
  <c r="B586" i="4"/>
  <c r="B521" i="4"/>
  <c r="D521" i="4" s="1"/>
  <c r="B1122" i="4"/>
  <c r="B925" i="4"/>
  <c r="B1057" i="4"/>
  <c r="A347" i="4"/>
  <c r="A624" i="4"/>
  <c r="A91" i="4"/>
  <c r="A585" i="4"/>
  <c r="A182" i="4"/>
  <c r="A520" i="4"/>
  <c r="A195" i="4"/>
  <c r="A494" i="4"/>
  <c r="A26" i="4"/>
  <c r="A156" i="4"/>
  <c r="A663" i="4"/>
  <c r="A650" i="4"/>
  <c r="A715" i="4"/>
  <c r="A1108" i="4"/>
  <c r="A255" i="4"/>
  <c r="A295" i="4"/>
  <c r="A399" i="4"/>
  <c r="A152" i="4"/>
  <c r="A581" i="4"/>
  <c r="A659" i="4"/>
  <c r="A1052" i="4"/>
  <c r="A196" i="4"/>
  <c r="A352" i="4"/>
  <c r="B352" i="4" s="1"/>
  <c r="R12" i="28"/>
  <c r="G196" i="4" s="1"/>
  <c r="G195" i="4"/>
  <c r="G1277" i="4"/>
  <c r="AU95" i="23" s="1"/>
  <c r="CV12" i="28"/>
  <c r="G1278" i="4" s="1"/>
  <c r="B794" i="4"/>
  <c r="B157" i="4"/>
  <c r="A1277" i="4"/>
  <c r="A299" i="4"/>
  <c r="A1225" i="4"/>
  <c r="A1095" i="4"/>
  <c r="A884" i="4"/>
  <c r="A767" i="4"/>
  <c r="A1043" i="4"/>
  <c r="A1238" i="4"/>
  <c r="A637" i="4"/>
  <c r="A1160" i="4"/>
  <c r="A924" i="4"/>
  <c r="A572" i="4"/>
  <c r="A364" i="4"/>
  <c r="A1316" i="4"/>
  <c r="A1199" i="4"/>
  <c r="A1004" i="4"/>
  <c r="A845" i="4"/>
  <c r="A741" i="4"/>
  <c r="A978" i="4"/>
  <c r="A1017" i="4"/>
  <c r="A546" i="4"/>
  <c r="A964" i="4"/>
  <c r="A832" i="4"/>
  <c r="A559" i="4"/>
  <c r="A351" i="4"/>
  <c r="A429" i="4"/>
  <c r="A1173" i="4"/>
  <c r="A819" i="4"/>
  <c r="A911" i="4"/>
  <c r="A533" i="4"/>
  <c r="A676" i="4"/>
  <c r="A259" i="4"/>
  <c r="A104" i="4"/>
  <c r="A1147" i="4"/>
  <c r="A689" i="4"/>
  <c r="A325" i="4"/>
  <c r="A39" i="4"/>
  <c r="B40" i="4" s="1"/>
  <c r="A507" i="4"/>
  <c r="A221" i="4"/>
  <c r="A728" i="4"/>
  <c r="A338" i="4"/>
  <c r="A1186" i="4"/>
  <c r="A858" i="4"/>
  <c r="AK95" i="23"/>
  <c r="H1275" i="4"/>
  <c r="AL95" i="23" s="1"/>
  <c r="A1312" i="4"/>
  <c r="A1273" i="4"/>
  <c r="A308" i="4"/>
  <c r="A1169" i="4"/>
  <c r="A1013" i="4"/>
  <c r="A815" i="4"/>
  <c r="A711" i="4"/>
  <c r="A960" i="4"/>
  <c r="A1182" i="4"/>
  <c r="A867" i="4"/>
  <c r="A568" i="4"/>
  <c r="A1065" i="4"/>
  <c r="A685" i="4"/>
  <c r="A477" i="4"/>
  <c r="A269" i="4"/>
  <c r="A126" i="4"/>
  <c r="A22" i="4"/>
  <c r="A776" i="4"/>
  <c r="A334" i="4"/>
  <c r="A1208" i="4"/>
  <c r="A425" i="4"/>
  <c r="A87" i="4"/>
  <c r="A451" i="4"/>
  <c r="A191" i="4"/>
  <c r="A802" i="4"/>
  <c r="A35" i="4"/>
  <c r="A1247" i="4"/>
  <c r="A1130" i="4"/>
  <c r="A920" i="4"/>
  <c r="A789" i="4"/>
  <c r="A1260" i="4"/>
  <c r="A893" i="4"/>
  <c r="A1104" i="4"/>
  <c r="A854" i="4"/>
  <c r="A555" i="4"/>
  <c r="A1039" i="4"/>
  <c r="A594" i="4"/>
  <c r="A386" i="4"/>
  <c r="A178" i="4"/>
  <c r="A100" i="4"/>
  <c r="A1000" i="4"/>
  <c r="A620" i="4"/>
  <c r="A243" i="4"/>
  <c r="A1143" i="4"/>
  <c r="A360" i="4"/>
  <c r="A987" i="4"/>
  <c r="A412" i="4"/>
  <c r="A113" i="4"/>
  <c r="A542" i="4"/>
  <c r="A1117" i="4"/>
  <c r="A763" i="4"/>
  <c r="A828" i="4"/>
  <c r="A672" i="4"/>
  <c r="A750" i="4"/>
  <c r="A373" i="4"/>
  <c r="A74" i="4"/>
  <c r="A607" i="4"/>
  <c r="A646" i="4"/>
  <c r="A516" i="4"/>
  <c r="A1156" i="4"/>
  <c r="A217" i="4"/>
  <c r="A438" i="4"/>
  <c r="AP96" i="23"/>
  <c r="H1289" i="4"/>
  <c r="AQ96" i="23" s="1"/>
  <c r="AT38" i="23"/>
  <c r="H1303" i="4"/>
  <c r="AV38" i="23" s="1"/>
  <c r="H115" i="23"/>
  <c r="H109" i="23"/>
  <c r="B672" i="4" l="1"/>
  <c r="B425" i="4"/>
  <c r="B685" i="4"/>
  <c r="B964" i="4"/>
  <c r="B1316" i="4"/>
  <c r="B300" i="4"/>
  <c r="B299" i="4"/>
  <c r="AD35" i="23"/>
  <c r="F478" i="4"/>
  <c r="AD44" i="1"/>
  <c r="F153" i="4"/>
  <c r="AD18" i="23"/>
  <c r="AD19" i="1"/>
  <c r="AQ101" i="23"/>
  <c r="AQ84" i="1"/>
  <c r="I5" i="19"/>
  <c r="AZ95" i="23"/>
  <c r="H1278" i="4"/>
  <c r="BA95" i="23" s="1"/>
  <c r="B255" i="4"/>
  <c r="B664" i="4"/>
  <c r="B91" i="4"/>
  <c r="AZ33" i="23"/>
  <c r="H456" i="4"/>
  <c r="AZ42" i="1"/>
  <c r="AZ23" i="23"/>
  <c r="AZ31" i="1"/>
  <c r="H313" i="4"/>
  <c r="B183" i="4"/>
  <c r="AZ88" i="23"/>
  <c r="H885" i="4"/>
  <c r="AZ78" i="1"/>
  <c r="E624" i="4"/>
  <c r="B1000" i="4"/>
  <c r="B594" i="4"/>
  <c r="B22" i="4"/>
  <c r="B1182" i="4"/>
  <c r="B1147" i="4"/>
  <c r="B1148" i="4"/>
  <c r="B534" i="4"/>
  <c r="D534" i="4" s="1"/>
  <c r="B429" i="4"/>
  <c r="B430" i="4"/>
  <c r="B742" i="4"/>
  <c r="B1161" i="4"/>
  <c r="B763" i="4"/>
  <c r="B412" i="4"/>
  <c r="B555" i="4"/>
  <c r="B1260" i="4"/>
  <c r="B269" i="4"/>
  <c r="B308" i="4"/>
  <c r="B729" i="4"/>
  <c r="B259" i="4"/>
  <c r="B260" i="4"/>
  <c r="B820" i="4"/>
  <c r="B559" i="4"/>
  <c r="B1017" i="4"/>
  <c r="B1005" i="4"/>
  <c r="B573" i="4"/>
  <c r="B1239" i="4"/>
  <c r="B1096" i="4"/>
  <c r="AD53" i="23"/>
  <c r="E1001" i="4"/>
  <c r="F647" i="4"/>
  <c r="AD59" i="1"/>
  <c r="B92" i="4"/>
  <c r="AU19" i="23"/>
  <c r="AU22" i="1"/>
  <c r="B716" i="4"/>
  <c r="B27" i="4"/>
  <c r="B347" i="4"/>
  <c r="AW40" i="23"/>
  <c r="AW47" i="1"/>
  <c r="AE70" i="23"/>
  <c r="H1170" i="4"/>
  <c r="AG70" i="23" s="1"/>
  <c r="AG128" i="23" s="1"/>
  <c r="AZ37" i="23"/>
  <c r="H1265" i="4"/>
  <c r="BA37" i="23" s="1"/>
  <c r="H404" i="4"/>
  <c r="BA38" i="1" s="1"/>
  <c r="AZ38" i="1"/>
  <c r="AI31" i="23"/>
  <c r="F427" i="4"/>
  <c r="AI40" i="1"/>
  <c r="B560" i="4"/>
  <c r="B1317" i="4"/>
  <c r="B443" i="4"/>
  <c r="B442" i="4"/>
  <c r="AL21" i="23"/>
  <c r="AL29" i="1"/>
  <c r="AV49" i="23"/>
  <c r="AV55" i="1"/>
  <c r="AX17" i="23"/>
  <c r="F144" i="4"/>
  <c r="AX18" i="1"/>
  <c r="AX83" i="23"/>
  <c r="F833" i="4"/>
  <c r="AX74" i="1"/>
  <c r="AD79" i="23"/>
  <c r="F790" i="4"/>
  <c r="AD71" i="1"/>
  <c r="E701" i="4"/>
  <c r="E700" i="4"/>
  <c r="E699" i="4"/>
  <c r="E702" i="4"/>
  <c r="E703" i="4"/>
  <c r="AN30" i="23"/>
  <c r="AN39" i="1"/>
  <c r="F415" i="4"/>
  <c r="AS80" i="23"/>
  <c r="F806" i="4"/>
  <c r="AS72" i="1"/>
  <c r="AN24" i="23"/>
  <c r="AN32" i="1"/>
  <c r="F324" i="4"/>
  <c r="AV47" i="23"/>
  <c r="AV54" i="1"/>
  <c r="AQ10" i="23"/>
  <c r="AQ7" i="1"/>
  <c r="AN59" i="23"/>
  <c r="F714" i="4"/>
  <c r="E1068" i="4"/>
  <c r="AN64" i="1"/>
  <c r="AD57" i="23"/>
  <c r="F686" i="4"/>
  <c r="E1040" i="4"/>
  <c r="AD62" i="1"/>
  <c r="C634" i="4"/>
  <c r="C635" i="4" s="1"/>
  <c r="C636" i="4" s="1"/>
  <c r="C637" i="4" s="1"/>
  <c r="C638" i="4" s="1"/>
  <c r="E634" i="4"/>
  <c r="AQ36" i="23"/>
  <c r="AQ45" i="1"/>
  <c r="BA3" i="23"/>
  <c r="BA4" i="1"/>
  <c r="F935" i="4"/>
  <c r="AH5" i="23"/>
  <c r="AG102" i="23"/>
  <c r="AG85" i="1"/>
  <c r="AG91" i="1" s="1"/>
  <c r="H7" i="19"/>
  <c r="AL104" i="23"/>
  <c r="AL112" i="23" s="1"/>
  <c r="AL87" i="1"/>
  <c r="I9" i="19"/>
  <c r="AV13" i="23"/>
  <c r="AV10" i="1"/>
  <c r="AO78" i="23"/>
  <c r="H779" i="4"/>
  <c r="AO70" i="1"/>
  <c r="AC5" i="23"/>
  <c r="F934" i="4"/>
  <c r="E156" i="4"/>
  <c r="D817" i="4"/>
  <c r="D816" i="4"/>
  <c r="D273" i="4"/>
  <c r="F2" i="24"/>
  <c r="AG95" i="1"/>
  <c r="Y43" i="23"/>
  <c r="E556" i="4"/>
  <c r="Y62" i="23"/>
  <c r="F750" i="4"/>
  <c r="E439" i="4"/>
  <c r="E413" i="4"/>
  <c r="E416" i="4"/>
  <c r="G884" i="4"/>
  <c r="G882" i="4"/>
  <c r="AD60" i="23"/>
  <c r="E1079" i="4"/>
  <c r="AD65" i="1"/>
  <c r="F725" i="4"/>
  <c r="AI56" i="23"/>
  <c r="E1028" i="4"/>
  <c r="AI61" i="1"/>
  <c r="AJ17" i="23"/>
  <c r="H141" i="4"/>
  <c r="AJ18" i="1"/>
  <c r="AI6" i="1"/>
  <c r="AI9" i="23"/>
  <c r="AT42" i="23"/>
  <c r="AT49" i="1"/>
  <c r="H546" i="4"/>
  <c r="BA21" i="23"/>
  <c r="BA29" i="1"/>
  <c r="AY48" i="23"/>
  <c r="H768" i="4"/>
  <c r="AY68" i="1"/>
  <c r="A1314" i="4"/>
  <c r="B11" i="4"/>
  <c r="A713" i="4"/>
  <c r="A141" i="4"/>
  <c r="A1041" i="4"/>
  <c r="A284" i="4"/>
  <c r="A1171" i="4"/>
  <c r="A635" i="4"/>
  <c r="A310" i="4"/>
  <c r="A271" i="4"/>
  <c r="B271" i="4" s="1"/>
  <c r="A362" i="4"/>
  <c r="A76" i="4"/>
  <c r="A1197" i="4"/>
  <c r="B1197" i="4" s="1"/>
  <c r="A596" i="4"/>
  <c r="B596" i="4" s="1"/>
  <c r="A1262" i="4"/>
  <c r="A1028" i="4"/>
  <c r="A427" i="4"/>
  <c r="B427" i="4" s="1"/>
  <c r="A193" i="4"/>
  <c r="B193" i="4" s="1"/>
  <c r="A687" i="4"/>
  <c r="A1210" i="4"/>
  <c r="A843" i="4"/>
  <c r="B843" i="4" s="1"/>
  <c r="A1015" i="4"/>
  <c r="B1015" i="4" s="1"/>
  <c r="A869" i="4"/>
  <c r="A1106" i="4"/>
  <c r="A154" i="4"/>
  <c r="A531" i="4"/>
  <c r="B531" i="4" s="1"/>
  <c r="A609" i="4"/>
  <c r="A128" i="4"/>
  <c r="A909" i="4"/>
  <c r="A1067" i="4"/>
  <c r="A583" i="4"/>
  <c r="A1002" i="4"/>
  <c r="A388" i="4"/>
  <c r="A804" i="4"/>
  <c r="B804" i="4" s="1"/>
  <c r="A349" i="4"/>
  <c r="A765" i="4"/>
  <c r="A1184" i="4"/>
  <c r="B1184" i="4" s="1"/>
  <c r="A778" i="4"/>
  <c r="B778" i="4" s="1"/>
  <c r="A791" i="4"/>
  <c r="A962" i="4"/>
  <c r="A922" i="4"/>
  <c r="B922" i="4" s="1"/>
  <c r="A739" i="4"/>
  <c r="B739" i="4" s="1"/>
  <c r="A167" i="4"/>
  <c r="A1249" i="4"/>
  <c r="A976" i="4"/>
  <c r="B976" i="4" s="1"/>
  <c r="A297" i="4"/>
  <c r="B297" i="4" s="1"/>
  <c r="A935" i="4"/>
  <c r="A1093" i="4"/>
  <c r="A622" i="4"/>
  <c r="A206" i="4"/>
  <c r="B206" i="4" s="1"/>
  <c r="A830" i="4"/>
  <c r="A518" i="4"/>
  <c r="A24" i="4"/>
  <c r="B24" i="4" s="1"/>
  <c r="A700" i="4"/>
  <c r="B700" i="4" s="1"/>
  <c r="A180" i="4"/>
  <c r="A1119" i="4"/>
  <c r="A570" i="4"/>
  <c r="B570" i="4" s="1"/>
  <c r="A1132" i="4"/>
  <c r="B1132" i="4" s="1"/>
  <c r="A479" i="4"/>
  <c r="A453" i="4"/>
  <c r="A102" i="4"/>
  <c r="A648" i="4"/>
  <c r="B648" i="4" s="1"/>
  <c r="A115" i="4"/>
  <c r="A1158" i="4"/>
  <c r="A89" i="4"/>
  <c r="A895" i="4"/>
  <c r="B895" i="4" s="1"/>
  <c r="A323" i="4"/>
  <c r="A232" i="4"/>
  <c r="A492" i="4"/>
  <c r="A466" i="4"/>
  <c r="A557" i="4"/>
  <c r="A661" i="4"/>
  <c r="A505" i="4"/>
  <c r="B505" i="4" s="1"/>
  <c r="A63" i="4"/>
  <c r="B63" i="4" s="1"/>
  <c r="D63" i="4" s="1"/>
  <c r="A336" i="4"/>
  <c r="A1236" i="4"/>
  <c r="A674" i="4"/>
  <c r="B674" i="4" s="1"/>
  <c r="A245" i="4"/>
  <c r="B245" i="4" s="1"/>
  <c r="A257" i="4"/>
  <c r="A1301" i="4"/>
  <c r="A1275" i="4"/>
  <c r="B1275" i="4" s="1"/>
  <c r="A440" i="4"/>
  <c r="B440" i="4" s="1"/>
  <c r="A1080" i="4"/>
  <c r="A375" i="4"/>
  <c r="A989" i="4"/>
  <c r="B989" i="4" s="1"/>
  <c r="A726" i="4"/>
  <c r="B726" i="4" s="1"/>
  <c r="A1223" i="4"/>
  <c r="A856" i="4"/>
  <c r="A1288" i="4"/>
  <c r="B1288" i="4" s="1"/>
  <c r="A1054" i="4"/>
  <c r="B1054" i="4" s="1"/>
  <c r="A219" i="4"/>
  <c r="A817" i="4"/>
  <c r="A50" i="4"/>
  <c r="A882" i="4"/>
  <c r="A752" i="4"/>
  <c r="A401" i="4"/>
  <c r="A414" i="4"/>
  <c r="B414" i="4" s="1"/>
  <c r="A544" i="4"/>
  <c r="B544" i="4" s="1"/>
  <c r="A949" i="4"/>
  <c r="A37" i="4"/>
  <c r="A1145" i="4"/>
  <c r="D596" i="4"/>
  <c r="B591" i="4"/>
  <c r="B279" i="4"/>
  <c r="B877" i="4"/>
  <c r="B1218" i="4"/>
  <c r="B864" i="4"/>
  <c r="AX4" i="23"/>
  <c r="F235" i="4"/>
  <c r="AX25" i="1"/>
  <c r="AN40" i="23"/>
  <c r="E532" i="4"/>
  <c r="F519" i="4"/>
  <c r="E520" i="4"/>
  <c r="AN47" i="1"/>
  <c r="B839" i="4"/>
  <c r="BA35" i="23"/>
  <c r="BA44" i="1"/>
  <c r="AQ48" i="23"/>
  <c r="AQ68" i="1"/>
  <c r="B683" i="4"/>
  <c r="B410" i="4"/>
  <c r="B865" i="4"/>
  <c r="B878" i="4"/>
  <c r="BA103" i="23"/>
  <c r="BA111" i="23" s="1"/>
  <c r="BA86" i="1"/>
  <c r="AN83" i="23"/>
  <c r="AN74" i="1"/>
  <c r="F831" i="4"/>
  <c r="AI80" i="23"/>
  <c r="AI72" i="1"/>
  <c r="F804" i="4"/>
  <c r="H6" i="19"/>
  <c r="B646" i="4"/>
  <c r="B750" i="4"/>
  <c r="B620" i="4"/>
  <c r="B87" i="4"/>
  <c r="B815" i="4"/>
  <c r="B689" i="4"/>
  <c r="B677" i="4"/>
  <c r="B1174" i="4"/>
  <c r="B1200" i="4"/>
  <c r="B1199" i="4"/>
  <c r="B1044" i="4"/>
  <c r="B1043" i="4"/>
  <c r="B196" i="4"/>
  <c r="B625" i="4"/>
  <c r="B624" i="4"/>
  <c r="AU33" i="23"/>
  <c r="AU42" i="1"/>
  <c r="AU23" i="23"/>
  <c r="AU31" i="1"/>
  <c r="H312" i="4"/>
  <c r="B965" i="4"/>
  <c r="B1018" i="4"/>
  <c r="B1187" i="4"/>
  <c r="D1187" i="4" s="1"/>
  <c r="B222" i="4"/>
  <c r="B1134" i="4"/>
  <c r="B390" i="4"/>
  <c r="H1277" i="4"/>
  <c r="AV95" i="23" s="1"/>
  <c r="AS70" i="23"/>
  <c r="F1173" i="4"/>
  <c r="E1174" i="4"/>
  <c r="B1135" i="4"/>
  <c r="Y61" i="23"/>
  <c r="F737" i="4"/>
  <c r="AV36" i="23"/>
  <c r="AV45" i="1"/>
  <c r="AO67" i="23"/>
  <c r="H990" i="4"/>
  <c r="AQ67" i="23" s="1"/>
  <c r="AT48" i="23"/>
  <c r="H767" i="4"/>
  <c r="AT68" i="1"/>
  <c r="B690" i="4"/>
  <c r="AN20" i="23"/>
  <c r="AN28" i="1"/>
  <c r="D467" i="4"/>
  <c r="AH34" i="23"/>
  <c r="F466" i="4"/>
  <c r="AH43" i="1"/>
  <c r="AQ6" i="23"/>
  <c r="AQ20" i="1"/>
  <c r="AQ9" i="23"/>
  <c r="AQ6" i="1"/>
  <c r="AS83" i="23"/>
  <c r="F832" i="4"/>
  <c r="AS74" i="1"/>
  <c r="AD78" i="23"/>
  <c r="AD70" i="1"/>
  <c r="F777" i="4"/>
  <c r="E738" i="4"/>
  <c r="E739" i="4"/>
  <c r="E741" i="4"/>
  <c r="E742" i="4"/>
  <c r="E740" i="4"/>
  <c r="AI54" i="23"/>
  <c r="E1015" i="4"/>
  <c r="F661" i="4"/>
  <c r="AI60" i="1"/>
  <c r="E414" i="4"/>
  <c r="AD10" i="23"/>
  <c r="AD7" i="1"/>
  <c r="H455" i="4"/>
  <c r="BA15" i="23"/>
  <c r="BA16" i="1"/>
  <c r="AV12" i="23"/>
  <c r="AV9" i="1"/>
  <c r="AY68" i="23"/>
  <c r="H1005" i="4"/>
  <c r="BA68" i="23" s="1"/>
  <c r="AG39" i="23"/>
  <c r="AG46" i="1"/>
  <c r="AV81" i="23"/>
  <c r="AV73" i="1"/>
  <c r="AI86" i="23"/>
  <c r="AI77" i="1"/>
  <c r="F869" i="4"/>
  <c r="E855" i="4"/>
  <c r="E479" i="4"/>
  <c r="AD8" i="23"/>
  <c r="AD5" i="1"/>
  <c r="AQ21" i="23"/>
  <c r="AQ29" i="1"/>
  <c r="AY71" i="23"/>
  <c r="H1031" i="4"/>
  <c r="BA71" i="23" s="1"/>
  <c r="AO64" i="23"/>
  <c r="H950" i="4"/>
  <c r="AQ64" i="23" s="1"/>
  <c r="AL39" i="23"/>
  <c r="AL46" i="1"/>
  <c r="AS27" i="23"/>
  <c r="AS35" i="1"/>
  <c r="AI59" i="23"/>
  <c r="F713" i="4"/>
  <c r="E1067" i="4"/>
  <c r="AI64" i="1"/>
  <c r="E687" i="4"/>
  <c r="E816" i="4"/>
  <c r="BA6" i="23"/>
  <c r="BA20" i="1"/>
  <c r="AG40" i="23"/>
  <c r="AG47" i="1"/>
  <c r="AV25" i="23"/>
  <c r="AV33" i="1"/>
  <c r="AX60" i="23"/>
  <c r="E1083" i="4"/>
  <c r="F729" i="4"/>
  <c r="AX65" i="1"/>
  <c r="BA57" i="23"/>
  <c r="BA62" i="1"/>
  <c r="A1311" i="4"/>
  <c r="B1311" i="4" s="1"/>
  <c r="A1025" i="4"/>
  <c r="A254" i="4"/>
  <c r="B254" i="4" s="1"/>
  <c r="A541" i="4"/>
  <c r="B541" i="4" s="1"/>
  <c r="A1142" i="4"/>
  <c r="B1142" i="4" s="1"/>
  <c r="A99" i="4"/>
  <c r="B99" i="4" s="1"/>
  <c r="A1038" i="4"/>
  <c r="B1038" i="4" s="1"/>
  <c r="A853" i="4"/>
  <c r="B853" i="4" s="1"/>
  <c r="A1246" i="4"/>
  <c r="B1246" i="4" s="1"/>
  <c r="A645" i="4"/>
  <c r="B645" i="4" s="1"/>
  <c r="A580" i="4"/>
  <c r="B580" i="4" s="1"/>
  <c r="A892" i="4"/>
  <c r="B892" i="4" s="1"/>
  <c r="A946" i="4"/>
  <c r="A801" i="4"/>
  <c r="B801" i="4" s="1"/>
  <c r="A697" i="4"/>
  <c r="D699" i="4" s="1"/>
  <c r="A294" i="4"/>
  <c r="B294" i="4" s="1"/>
  <c r="A762" i="4"/>
  <c r="B762" i="4" s="1"/>
  <c r="A112" i="4"/>
  <c r="B112" i="4" s="1"/>
  <c r="A229" i="4"/>
  <c r="B229" i="4" s="1"/>
  <c r="A450" i="4"/>
  <c r="B450" i="4" s="1"/>
  <c r="A502" i="4"/>
  <c r="A554" i="4"/>
  <c r="B554" i="4" s="1"/>
  <c r="A203" i="4"/>
  <c r="B203" i="4" s="1"/>
  <c r="A177" i="4"/>
  <c r="B177" i="4" s="1"/>
  <c r="A528" i="4"/>
  <c r="A515" i="4"/>
  <c r="B515" i="4" s="1"/>
  <c r="A73" i="4"/>
  <c r="B73" i="4" s="1"/>
  <c r="A47" i="4"/>
  <c r="B47" i="4" s="1"/>
  <c r="A723" i="4"/>
  <c r="B723" i="4" s="1"/>
  <c r="A398" i="4"/>
  <c r="B398" i="4" s="1"/>
  <c r="A1233" i="4"/>
  <c r="A736" i="4"/>
  <c r="A775" i="4"/>
  <c r="B775" i="4" s="1"/>
  <c r="A268" i="4"/>
  <c r="B268" i="4" s="1"/>
  <c r="A1064" i="4"/>
  <c r="B1064" i="4" s="1"/>
  <c r="B9" i="4"/>
  <c r="A1194" i="4"/>
  <c r="A814" i="4"/>
  <c r="B814" i="4" s="1"/>
  <c r="A567" i="4"/>
  <c r="B567" i="4" s="1"/>
  <c r="A1103" i="4"/>
  <c r="B1103" i="4" s="1"/>
  <c r="A619" i="4"/>
  <c r="B619" i="4" s="1"/>
  <c r="A593" i="4"/>
  <c r="B593" i="4" s="1"/>
  <c r="A372" i="4"/>
  <c r="B372" i="4" s="1"/>
  <c r="A34" i="4"/>
  <c r="B34" i="4" s="1"/>
  <c r="A671" i="4"/>
  <c r="B671" i="4" s="1"/>
  <c r="A60" i="4"/>
  <c r="A320" i="4"/>
  <c r="A632" i="4"/>
  <c r="D635" i="4" s="1"/>
  <c r="A906" i="4"/>
  <c r="A1220" i="4"/>
  <c r="B1220" i="4" s="1"/>
  <c r="A919" i="4"/>
  <c r="B919" i="4" s="1"/>
  <c r="A359" i="4"/>
  <c r="B359" i="4" s="1"/>
  <c r="A879" i="4"/>
  <c r="A346" i="4"/>
  <c r="B346" i="4" s="1"/>
  <c r="A151" i="4"/>
  <c r="B151" i="4" s="1"/>
  <c r="A476" i="4"/>
  <c r="B476" i="4" s="1"/>
  <c r="A489" i="4"/>
  <c r="B489" i="4" s="1"/>
  <c r="A138" i="4"/>
  <c r="A959" i="4"/>
  <c r="B959" i="4" s="1"/>
  <c r="A1168" i="4"/>
  <c r="B1168" i="4" s="1"/>
  <c r="A1298" i="4"/>
  <c r="A1207" i="4"/>
  <c r="B1207" i="4" s="1"/>
  <c r="A606" i="4"/>
  <c r="B606" i="4" s="1"/>
  <c r="A1129" i="4"/>
  <c r="B1129" i="4" s="1"/>
  <c r="A424" i="4"/>
  <c r="B424" i="4" s="1"/>
  <c r="A1012" i="4"/>
  <c r="B1012" i="4" s="1"/>
  <c r="A827" i="4"/>
  <c r="B827" i="4" s="1"/>
  <c r="A385" i="4"/>
  <c r="B385" i="4" s="1"/>
  <c r="A710" i="4"/>
  <c r="B710" i="4" s="1"/>
  <c r="A684" i="4"/>
  <c r="B684" i="4" s="1"/>
  <c r="A216" i="4"/>
  <c r="B216" i="4" s="1"/>
  <c r="A190" i="4"/>
  <c r="B190" i="4" s="1"/>
  <c r="A749" i="4"/>
  <c r="B749" i="4" s="1"/>
  <c r="A1181" i="4"/>
  <c r="B1181" i="4" s="1"/>
  <c r="A463" i="4"/>
  <c r="B463" i="4" s="1"/>
  <c r="A1116" i="4"/>
  <c r="B1116" i="4" s="1"/>
  <c r="A307" i="4"/>
  <c r="B307" i="4" s="1"/>
  <c r="A125" i="4"/>
  <c r="B125" i="4" s="1"/>
  <c r="A1077" i="4"/>
  <c r="A164" i="4"/>
  <c r="A437" i="4"/>
  <c r="B437" i="4" s="1"/>
  <c r="A21" i="4"/>
  <c r="B21" i="4" s="1"/>
  <c r="A973" i="4"/>
  <c r="A840" i="4"/>
  <c r="B840" i="4" s="1"/>
  <c r="A999" i="4"/>
  <c r="B999" i="4" s="1"/>
  <c r="A658" i="4"/>
  <c r="B658" i="4" s="1"/>
  <c r="A333" i="4"/>
  <c r="B333" i="4" s="1"/>
  <c r="A866" i="4"/>
  <c r="B866" i="4" s="1"/>
  <c r="A1090" i="4"/>
  <c r="A411" i="4"/>
  <c r="B411" i="4" s="1"/>
  <c r="A1259" i="4"/>
  <c r="B1259" i="4" s="1"/>
  <c r="A932" i="4"/>
  <c r="B932" i="4" s="1"/>
  <c r="A86" i="4"/>
  <c r="B86" i="4" s="1"/>
  <c r="A1285" i="4"/>
  <c r="B8" i="4"/>
  <c r="A281" i="4"/>
  <c r="A1051" i="4"/>
  <c r="B1051" i="4" s="1"/>
  <c r="A1272" i="4"/>
  <c r="B1272" i="4" s="1"/>
  <c r="A788" i="4"/>
  <c r="B788" i="4" s="1"/>
  <c r="A242" i="4"/>
  <c r="B242" i="4" s="1"/>
  <c r="A1155" i="4"/>
  <c r="B1155" i="4" s="1"/>
  <c r="A986" i="4"/>
  <c r="B986" i="4" s="1"/>
  <c r="B1219" i="4"/>
  <c r="B32" i="4"/>
  <c r="A1315" i="4"/>
  <c r="A870" i="4"/>
  <c r="A1120" i="4"/>
  <c r="B1120" i="4" s="1"/>
  <c r="A1107" i="4"/>
  <c r="B1107" i="4" s="1"/>
  <c r="A779" i="4"/>
  <c r="A963" i="4"/>
  <c r="B963" i="4" s="1"/>
  <c r="A493" i="4"/>
  <c r="B493" i="4" s="1"/>
  <c r="A977" i="4"/>
  <c r="B977" i="4" s="1"/>
  <c r="A1146" i="4"/>
  <c r="A753" i="4"/>
  <c r="A129" i="4"/>
  <c r="B129" i="4" s="1"/>
  <c r="A467" i="4"/>
  <c r="B467" i="4" s="1"/>
  <c r="A910" i="4"/>
  <c r="A311" i="4"/>
  <c r="A792" i="4"/>
  <c r="A1159" i="4"/>
  <c r="B1159" i="4" s="1"/>
  <c r="A727" i="4"/>
  <c r="A558" i="4"/>
  <c r="B558" i="4" s="1"/>
  <c r="A545" i="4"/>
  <c r="A662" i="4"/>
  <c r="B662" i="4" s="1"/>
  <c r="A649" i="4"/>
  <c r="A168" i="4"/>
  <c r="B168" i="4" s="1"/>
  <c r="A844" i="4"/>
  <c r="B844" i="4" s="1"/>
  <c r="A571" i="4"/>
  <c r="B571" i="4" s="1"/>
  <c r="A337" i="4"/>
  <c r="B337" i="4" s="1"/>
  <c r="A324" i="4"/>
  <c r="B324" i="4" s="1"/>
  <c r="A636" i="4"/>
  <c r="B636" i="4" s="1"/>
  <c r="A857" i="4"/>
  <c r="B857" i="4" s="1"/>
  <c r="A1068" i="4"/>
  <c r="A233" i="4"/>
  <c r="A25" i="4"/>
  <c r="B25" i="4" s="1"/>
  <c r="A1094" i="4"/>
  <c r="B1094" i="4" s="1"/>
  <c r="A923" i="4"/>
  <c r="A1055" i="4"/>
  <c r="A1172" i="4"/>
  <c r="B1172" i="4" s="1"/>
  <c r="A1224" i="4"/>
  <c r="B1224" i="4" s="1"/>
  <c r="A1042" i="4"/>
  <c r="A77" i="4"/>
  <c r="A454" i="4"/>
  <c r="A883" i="4"/>
  <c r="A90" i="4"/>
  <c r="A142" i="4"/>
  <c r="B142" i="4" s="1"/>
  <c r="A896" i="4"/>
  <c r="A1185" i="4"/>
  <c r="B1185" i="4" s="1"/>
  <c r="A805" i="4"/>
  <c r="A623" i="4"/>
  <c r="A194" i="4"/>
  <c r="B195" i="4" s="1"/>
  <c r="D195" i="4" s="1"/>
  <c r="A1302" i="4"/>
  <c r="A1289" i="4"/>
  <c r="A1276" i="4"/>
  <c r="A506" i="4"/>
  <c r="B506" i="4" s="1"/>
  <c r="A740" i="4"/>
  <c r="B740" i="4" s="1"/>
  <c r="A1133" i="4"/>
  <c r="A258" i="4"/>
  <c r="B258" i="4" s="1"/>
  <c r="A207" i="4"/>
  <c r="A480" i="4"/>
  <c r="B480" i="4" s="1"/>
  <c r="A51" i="4"/>
  <c r="A441" i="4"/>
  <c r="A831" i="4"/>
  <c r="B831" i="4" s="1"/>
  <c r="A155" i="4"/>
  <c r="B155" i="4" s="1"/>
  <c r="A1198" i="4"/>
  <c r="A298" i="4"/>
  <c r="A1016" i="4"/>
  <c r="A597" i="4"/>
  <c r="A532" i="4"/>
  <c r="A818" i="4"/>
  <c r="B818" i="4" s="1"/>
  <c r="A1250" i="4"/>
  <c r="A714" i="4"/>
  <c r="B714" i="4" s="1"/>
  <c r="A1081" i="4"/>
  <c r="B1081" i="4" s="1"/>
  <c r="A1237" i="4"/>
  <c r="B1237" i="4" s="1"/>
  <c r="B12" i="4"/>
  <c r="A1211" i="4"/>
  <c r="B1211" i="4" s="1"/>
  <c r="A272" i="4"/>
  <c r="A350" i="4"/>
  <c r="B350" i="4" s="1"/>
  <c r="A402" i="4"/>
  <c r="B402" i="4" s="1"/>
  <c r="A610" i="4"/>
  <c r="B610" i="4" s="1"/>
  <c r="A428" i="4"/>
  <c r="A103" i="4"/>
  <c r="A936" i="4"/>
  <c r="A990" i="4"/>
  <c r="B990" i="4" s="1"/>
  <c r="A389" i="4"/>
  <c r="A376" i="4"/>
  <c r="A220" i="4"/>
  <c r="B220" i="4" s="1"/>
  <c r="A950" i="4"/>
  <c r="A766" i="4"/>
  <c r="B766" i="4" s="1"/>
  <c r="A363" i="4"/>
  <c r="B363" i="4" s="1"/>
  <c r="A1003" i="4"/>
  <c r="B1003" i="4" s="1"/>
  <c r="A116" i="4"/>
  <c r="A64" i="4"/>
  <c r="B65" i="4" s="1"/>
  <c r="D65" i="4" s="1"/>
  <c r="B13" i="4"/>
  <c r="A285" i="4"/>
  <c r="A675" i="4"/>
  <c r="B675" i="4" s="1"/>
  <c r="A701" i="4"/>
  <c r="A415" i="4"/>
  <c r="A519" i="4"/>
  <c r="B519" i="4" s="1"/>
  <c r="A38" i="4"/>
  <c r="B38" i="4" s="1"/>
  <c r="A688" i="4"/>
  <c r="B688" i="4" s="1"/>
  <c r="A584" i="4"/>
  <c r="B584" i="4" s="1"/>
  <c r="A1029" i="4"/>
  <c r="A181" i="4"/>
  <c r="B181" i="4" s="1"/>
  <c r="A1263" i="4"/>
  <c r="A246" i="4"/>
  <c r="AB103" i="23"/>
  <c r="AB111" i="23" s="1"/>
  <c r="AB113" i="23" s="1"/>
  <c r="AB86" i="1"/>
  <c r="AB94" i="1" s="1"/>
  <c r="AB96" i="1" s="1"/>
  <c r="AB98" i="1" s="1"/>
  <c r="AG36" i="23"/>
  <c r="AG45" i="1"/>
  <c r="BA14" i="23"/>
  <c r="BA15" i="1"/>
  <c r="BA56" i="23"/>
  <c r="BA61" i="1"/>
  <c r="AQ89" i="23"/>
  <c r="AQ79" i="1"/>
  <c r="D638" i="4"/>
  <c r="B253" i="4"/>
  <c r="AC48" i="23"/>
  <c r="AC68" i="1"/>
  <c r="S765" i="4"/>
  <c r="E154" i="4"/>
  <c r="AE49" i="23"/>
  <c r="H595" i="4"/>
  <c r="AE55" i="1"/>
  <c r="B488" i="4"/>
  <c r="AE83" i="23"/>
  <c r="H829" i="4"/>
  <c r="AE74" i="1"/>
  <c r="E89" i="4"/>
  <c r="E88" i="4"/>
  <c r="E440" i="4"/>
  <c r="E296" i="4"/>
  <c r="G883" i="4"/>
  <c r="AI60" i="23"/>
  <c r="E1080" i="4"/>
  <c r="AI65" i="1"/>
  <c r="F726" i="4"/>
  <c r="AQ19" i="23"/>
  <c r="AQ22" i="1"/>
  <c r="BA45" i="23"/>
  <c r="BA52" i="1"/>
  <c r="AQ49" i="23"/>
  <c r="AQ55" i="1"/>
  <c r="B1296" i="4"/>
  <c r="B149" i="4"/>
  <c r="B1231" i="4"/>
  <c r="B396" i="4"/>
  <c r="B201" i="4"/>
  <c r="B944" i="4"/>
  <c r="B851" i="4"/>
  <c r="B643" i="4"/>
  <c r="B292" i="4"/>
  <c r="B331" i="4"/>
  <c r="B1075" i="4"/>
  <c r="B110" i="4"/>
  <c r="B461" i="4"/>
  <c r="B669" i="4"/>
  <c r="B773" i="4"/>
  <c r="B617" i="4"/>
  <c r="B812" i="4"/>
  <c r="E232" i="4"/>
  <c r="E752" i="4"/>
  <c r="E751" i="4"/>
  <c r="B72" i="4"/>
  <c r="B657" i="4"/>
  <c r="B722" i="4"/>
  <c r="B98" i="4"/>
  <c r="B774" i="4"/>
  <c r="B972" i="4"/>
  <c r="B735" i="4"/>
  <c r="B150" i="4"/>
  <c r="B527" i="4"/>
  <c r="B800" i="4"/>
  <c r="B436" i="4"/>
  <c r="D439" i="4"/>
  <c r="B1180" i="4"/>
  <c r="B958" i="4"/>
  <c r="B787" i="4"/>
  <c r="B644" i="4"/>
  <c r="B293" i="4"/>
  <c r="I8" i="19"/>
  <c r="AI83" i="23"/>
  <c r="AI74" i="1"/>
  <c r="J6" i="19"/>
  <c r="B326" i="4"/>
  <c r="B169" i="4"/>
  <c r="B464" i="4"/>
  <c r="B1213" i="4"/>
  <c r="B482" i="4"/>
  <c r="B404" i="4"/>
  <c r="B403" i="4"/>
  <c r="AJ55" i="23"/>
  <c r="H1158" i="4"/>
  <c r="AL55" i="23" s="1"/>
  <c r="E611" i="4"/>
  <c r="E608" i="4"/>
  <c r="E612" i="4"/>
  <c r="E130" i="4"/>
  <c r="E131" i="4"/>
  <c r="E128" i="4"/>
  <c r="E129" i="4"/>
  <c r="E127" i="4"/>
  <c r="BA36" i="23"/>
  <c r="BA45" i="1"/>
  <c r="AQ39" i="23"/>
  <c r="AQ46" i="1"/>
  <c r="BA86" i="23"/>
  <c r="BA77" i="1"/>
  <c r="B170" i="4"/>
  <c r="AS32" i="23"/>
  <c r="AS41" i="1"/>
  <c r="F442" i="4"/>
  <c r="AD17" i="23"/>
  <c r="F140" i="4"/>
  <c r="AD18" i="1"/>
  <c r="AN79" i="23"/>
  <c r="F792" i="4"/>
  <c r="AN71" i="1"/>
  <c r="AS78" i="23"/>
  <c r="F780" i="4"/>
  <c r="AS70" i="1"/>
  <c r="AD54" i="23"/>
  <c r="E1014" i="4"/>
  <c r="F660" i="4"/>
  <c r="AD60" i="1"/>
  <c r="E609" i="4"/>
  <c r="AI10" i="23"/>
  <c r="AI7" i="1"/>
  <c r="AD86" i="23"/>
  <c r="F868" i="4"/>
  <c r="AD77" i="1"/>
  <c r="C858" i="4"/>
  <c r="E857" i="4"/>
  <c r="AN80" i="23"/>
  <c r="F805" i="4"/>
  <c r="AN72" i="1"/>
  <c r="AT64" i="23"/>
  <c r="H951" i="4"/>
  <c r="AV64" i="23" s="1"/>
  <c r="AS8" i="23"/>
  <c r="F26" i="4"/>
  <c r="AS5" i="1"/>
  <c r="BA49" i="23"/>
  <c r="BA55" i="1"/>
  <c r="BA47" i="23"/>
  <c r="BA54" i="1"/>
  <c r="AV27" i="23"/>
  <c r="AV35" i="1"/>
  <c r="AD59" i="23"/>
  <c r="F712" i="4"/>
  <c r="E1066" i="4"/>
  <c r="AD64" i="1"/>
  <c r="C818" i="4"/>
  <c r="C819" i="4" s="1"/>
  <c r="C820" i="4" s="1"/>
  <c r="E817" i="4"/>
  <c r="AN5" i="1"/>
  <c r="AN8" i="23"/>
  <c r="AI22" i="23"/>
  <c r="F297" i="4"/>
  <c r="AI30" i="1"/>
  <c r="AT72" i="23"/>
  <c r="H1043" i="4"/>
  <c r="AV72" i="23" s="1"/>
  <c r="B71" i="4"/>
  <c r="AH3" i="23"/>
  <c r="F11" i="4"/>
  <c r="AH4" i="1"/>
  <c r="G6" i="19"/>
  <c r="AY42" i="23"/>
  <c r="H547" i="4"/>
  <c r="AY49" i="1"/>
  <c r="AT71" i="23"/>
  <c r="H1030" i="4"/>
  <c r="AV71" i="23" s="1"/>
  <c r="A1274" i="4"/>
  <c r="B1274" i="4" s="1"/>
  <c r="A908" i="4"/>
  <c r="B908" i="4" s="1"/>
  <c r="A1066" i="4"/>
  <c r="B1066" i="4" s="1"/>
  <c r="A1053" i="4"/>
  <c r="B1053" i="4" s="1"/>
  <c r="A647" i="4"/>
  <c r="B647" i="4" s="1"/>
  <c r="A1001" i="4"/>
  <c r="B1001" i="4" s="1"/>
  <c r="A478" i="4"/>
  <c r="B478" i="4" s="1"/>
  <c r="A816" i="4"/>
  <c r="B816" i="4" s="1"/>
  <c r="A803" i="4"/>
  <c r="B803" i="4" s="1"/>
  <c r="A322" i="4"/>
  <c r="B322" i="4" s="1"/>
  <c r="A465" i="4"/>
  <c r="B465" i="4" s="1"/>
  <c r="A764" i="4"/>
  <c r="B764" i="4" s="1"/>
  <c r="A1183" i="4"/>
  <c r="B1183" i="4" s="1"/>
  <c r="A725" i="4"/>
  <c r="B725" i="4" s="1"/>
  <c r="A1235" i="4"/>
  <c r="B1235" i="4" s="1"/>
  <c r="A988" i="4"/>
  <c r="B988" i="4" s="1"/>
  <c r="A348" i="4"/>
  <c r="B348" i="4" s="1"/>
  <c r="A101" i="4"/>
  <c r="B101" i="4" s="1"/>
  <c r="A1248" i="4"/>
  <c r="B1248" i="4" s="1"/>
  <c r="A114" i="4"/>
  <c r="B114" i="4" s="1"/>
  <c r="A1209" i="4"/>
  <c r="B1209" i="4" s="1"/>
  <c r="A868" i="4"/>
  <c r="B868" i="4" s="1"/>
  <c r="A49" i="4"/>
  <c r="B49" i="4" s="1"/>
  <c r="D49" i="4" s="1"/>
  <c r="A1222" i="4"/>
  <c r="B1222" i="4" s="1"/>
  <c r="A975" i="4"/>
  <c r="B975" i="4" s="1"/>
  <c r="A205" i="4"/>
  <c r="B205" i="4" s="1"/>
  <c r="A283" i="4"/>
  <c r="B283" i="4" s="1"/>
  <c r="A1300" i="4"/>
  <c r="B1300" i="4" s="1"/>
  <c r="A1287" i="4"/>
  <c r="B1287" i="4" s="1"/>
  <c r="A1170" i="4"/>
  <c r="B1170" i="4" s="1"/>
  <c r="A712" i="4"/>
  <c r="B712" i="4" s="1"/>
  <c r="A738" i="4"/>
  <c r="B738" i="4" s="1"/>
  <c r="A140" i="4"/>
  <c r="B140" i="4" s="1"/>
  <c r="A751" i="4"/>
  <c r="B751" i="4" s="1"/>
  <c r="A1040" i="4"/>
  <c r="B1040" i="4" s="1"/>
  <c r="A1131" i="4"/>
  <c r="B1131" i="4" s="1"/>
  <c r="A660" i="4"/>
  <c r="B660" i="4" s="1"/>
  <c r="A491" i="4"/>
  <c r="B491" i="4" s="1"/>
  <c r="A400" i="4"/>
  <c r="B400" i="4" s="1"/>
  <c r="A1196" i="4"/>
  <c r="B1196" i="4" s="1"/>
  <c r="A244" i="4"/>
  <c r="B244" i="4" s="1"/>
  <c r="A948" i="4"/>
  <c r="B948" i="4" s="1"/>
  <c r="A1261" i="4"/>
  <c r="B1261" i="4" s="1"/>
  <c r="A127" i="4"/>
  <c r="B127" i="4" s="1"/>
  <c r="A335" i="4"/>
  <c r="B335" i="4" s="1"/>
  <c r="A88" i="4"/>
  <c r="B88" i="4" s="1"/>
  <c r="D88" i="4" s="1"/>
  <c r="B10" i="4"/>
  <c r="A1118" i="4"/>
  <c r="B1118" i="4" s="1"/>
  <c r="A192" i="4"/>
  <c r="B192" i="4" s="1"/>
  <c r="A530" i="4"/>
  <c r="B530" i="4" s="1"/>
  <c r="D530" i="4" s="1"/>
  <c r="A608" i="4"/>
  <c r="B608" i="4" s="1"/>
  <c r="A1014" i="4"/>
  <c r="B1014" i="4" s="1"/>
  <c r="A256" i="4"/>
  <c r="B256" i="4" s="1"/>
  <c r="A777" i="4"/>
  <c r="B777" i="4" s="1"/>
  <c r="A961" i="4"/>
  <c r="B961" i="4" s="1"/>
  <c r="A1027" i="4"/>
  <c r="B1027" i="4" s="1"/>
  <c r="A270" i="4"/>
  <c r="B270" i="4" s="1"/>
  <c r="A1144" i="4"/>
  <c r="B1144" i="4" s="1"/>
  <c r="A1105" i="4"/>
  <c r="B1105" i="4" s="1"/>
  <c r="A855" i="4"/>
  <c r="B855" i="4" s="1"/>
  <c r="A296" i="4"/>
  <c r="B296" i="4" s="1"/>
  <c r="A556" i="4"/>
  <c r="B556" i="4" s="1"/>
  <c r="A621" i="4"/>
  <c r="B621" i="4" s="1"/>
  <c r="A829" i="4"/>
  <c r="B829" i="4" s="1"/>
  <c r="A179" i="4"/>
  <c r="B179" i="4" s="1"/>
  <c r="A387" i="4"/>
  <c r="B387" i="4" s="1"/>
  <c r="A75" i="4"/>
  <c r="B75" i="4" s="1"/>
  <c r="A673" i="4"/>
  <c r="B673" i="4" s="1"/>
  <c r="A62" i="4"/>
  <c r="B62" i="4" s="1"/>
  <c r="A153" i="4"/>
  <c r="B153" i="4" s="1"/>
  <c r="A361" i="4"/>
  <c r="B361" i="4" s="1"/>
  <c r="A1079" i="4"/>
  <c r="B1079" i="4" s="1"/>
  <c r="A582" i="4"/>
  <c r="B582" i="4" s="1"/>
  <c r="A439" i="4"/>
  <c r="B439" i="4" s="1"/>
  <c r="A881" i="4"/>
  <c r="A426" i="4"/>
  <c r="B426" i="4" s="1"/>
  <c r="A36" i="4"/>
  <c r="B36" i="4" s="1"/>
  <c r="A543" i="4"/>
  <c r="B543" i="4" s="1"/>
  <c r="D543" i="4" s="1"/>
  <c r="A218" i="4"/>
  <c r="B218" i="4" s="1"/>
  <c r="A699" i="4"/>
  <c r="B699" i="4" s="1"/>
  <c r="A166" i="4"/>
  <c r="B166" i="4" s="1"/>
  <c r="A1157" i="4"/>
  <c r="B1157" i="4" s="1"/>
  <c r="A686" i="4"/>
  <c r="B686" i="4" s="1"/>
  <c r="A921" i="4"/>
  <c r="B921" i="4" s="1"/>
  <c r="D921" i="4" s="1"/>
  <c r="A634" i="4"/>
  <c r="B634" i="4" s="1"/>
  <c r="A309" i="4"/>
  <c r="B309" i="4" s="1"/>
  <c r="A231" i="4"/>
  <c r="B231" i="4" s="1"/>
  <c r="A504" i="4"/>
  <c r="B504" i="4" s="1"/>
  <c r="A842" i="4"/>
  <c r="B842" i="4" s="1"/>
  <c r="A452" i="4"/>
  <c r="B452" i="4" s="1"/>
  <c r="A790" i="4"/>
  <c r="B790" i="4" s="1"/>
  <c r="A413" i="4"/>
  <c r="B413" i="4" s="1"/>
  <c r="A934" i="4"/>
  <c r="B934" i="4" s="1"/>
  <c r="A1313" i="4"/>
  <c r="B1313" i="4" s="1"/>
  <c r="A1092" i="4"/>
  <c r="B1092" i="4" s="1"/>
  <c r="A595" i="4"/>
  <c r="B595" i="4" s="1"/>
  <c r="A894" i="4"/>
  <c r="B894" i="4" s="1"/>
  <c r="A374" i="4"/>
  <c r="B374" i="4" s="1"/>
  <c r="A517" i="4"/>
  <c r="B517" i="4" s="1"/>
  <c r="A569" i="4"/>
  <c r="B569" i="4" s="1"/>
  <c r="A23" i="4"/>
  <c r="B23" i="4" s="1"/>
  <c r="D23" i="4" s="1"/>
  <c r="E155" i="4"/>
  <c r="BA29" i="23"/>
  <c r="BA37" i="1"/>
  <c r="AG7" i="23"/>
  <c r="AG21" i="1"/>
  <c r="AD64" i="23"/>
  <c r="F948" i="4"/>
  <c r="D10" i="4"/>
  <c r="AH83" i="23"/>
  <c r="F830" i="4"/>
  <c r="AH74" i="1"/>
  <c r="Y42" i="23"/>
  <c r="E543" i="4"/>
  <c r="AN84" i="23"/>
  <c r="F844" i="4"/>
  <c r="AN75" i="1"/>
  <c r="E443" i="4"/>
  <c r="AS31" i="23"/>
  <c r="F429" i="4"/>
  <c r="AS40" i="1"/>
  <c r="AY74" i="23"/>
  <c r="H1070" i="4"/>
  <c r="BA74" i="23" s="1"/>
  <c r="G881" i="4"/>
  <c r="AS60" i="23"/>
  <c r="F728" i="4"/>
  <c r="AS65" i="1"/>
  <c r="E1082" i="4"/>
  <c r="AD56" i="23"/>
  <c r="E1027" i="4"/>
  <c r="F673" i="4"/>
  <c r="AD61" i="1"/>
  <c r="E648" i="4"/>
  <c r="AG15" i="23"/>
  <c r="AG16" i="1"/>
  <c r="AI44" i="23"/>
  <c r="AI51" i="1"/>
  <c r="AD48" i="23"/>
  <c r="E765" i="4"/>
  <c r="E1118" i="4"/>
  <c r="AD68" i="1"/>
  <c r="BA85" i="23"/>
  <c r="BA76" i="1"/>
  <c r="B631" i="4"/>
  <c r="B487" i="4"/>
  <c r="B162" i="4"/>
  <c r="B513" i="4"/>
  <c r="B1049" i="4"/>
  <c r="B997" i="4"/>
  <c r="B904" i="4"/>
  <c r="B305" i="4"/>
  <c r="B1153" i="4"/>
  <c r="AI49" i="23"/>
  <c r="E949" i="4"/>
  <c r="AI55" i="1"/>
  <c r="E233" i="4"/>
  <c r="BA53" i="23"/>
  <c r="BA59" i="1"/>
  <c r="B266" i="4"/>
  <c r="B20" i="4"/>
  <c r="B592" i="4"/>
  <c r="E753" i="4"/>
  <c r="AV39" i="23"/>
  <c r="AV46" i="1"/>
  <c r="B176" i="4"/>
  <c r="B514" i="4"/>
  <c r="B709" i="4"/>
  <c r="B1206" i="4"/>
  <c r="B319" i="4"/>
  <c r="B1063" i="4"/>
  <c r="AL103" i="23"/>
  <c r="AL111" i="23" s="1"/>
  <c r="AL113" i="23" s="1"/>
  <c r="AL86" i="1"/>
  <c r="AG103" i="23"/>
  <c r="AG111" i="23" s="1"/>
  <c r="AG113" i="23" s="1"/>
  <c r="AG86" i="1"/>
  <c r="AX80" i="23"/>
  <c r="F807" i="4"/>
  <c r="AX72" i="1"/>
  <c r="K6" i="19"/>
  <c r="B1156" i="4"/>
  <c r="B113" i="4"/>
  <c r="B1143" i="4"/>
  <c r="B100" i="4"/>
  <c r="B1130" i="4"/>
  <c r="B1208" i="4"/>
  <c r="B126" i="4"/>
  <c r="B1065" i="4"/>
  <c r="B339" i="4"/>
  <c r="B338" i="4"/>
  <c r="B105" i="4"/>
  <c r="B104" i="4"/>
  <c r="B912" i="4"/>
  <c r="B911" i="4"/>
  <c r="B351" i="4"/>
  <c r="B546" i="4"/>
  <c r="B846" i="4"/>
  <c r="B365" i="4"/>
  <c r="B364" i="4"/>
  <c r="B638" i="4"/>
  <c r="B885" i="4"/>
  <c r="D884" i="4"/>
  <c r="B884" i="4"/>
  <c r="B1277" i="4"/>
  <c r="AZ19" i="23"/>
  <c r="AZ22" i="1"/>
  <c r="B659" i="4"/>
  <c r="B651" i="4"/>
  <c r="B650" i="4"/>
  <c r="B494" i="4"/>
  <c r="B585" i="4"/>
  <c r="B992" i="4"/>
  <c r="AU37" i="23"/>
  <c r="H1264" i="4"/>
  <c r="AV37" i="23" s="1"/>
  <c r="AU38" i="1"/>
  <c r="H403" i="4"/>
  <c r="AV38" i="1" s="1"/>
  <c r="B508" i="4"/>
  <c r="B768" i="4"/>
  <c r="B979" i="4"/>
  <c r="B1278" i="4"/>
  <c r="B1221" i="4"/>
  <c r="B490" i="4"/>
  <c r="B469" i="4"/>
  <c r="B143" i="4"/>
  <c r="B1082" i="4"/>
  <c r="B1226" i="4"/>
  <c r="AN55" i="23"/>
  <c r="F1159" i="4"/>
  <c r="E1160" i="4"/>
  <c r="E426" i="4"/>
  <c r="E430" i="4"/>
  <c r="AN17" i="23"/>
  <c r="F142" i="4"/>
  <c r="AN18" i="1"/>
  <c r="E428" i="4"/>
  <c r="AV53" i="23"/>
  <c r="AV59" i="1"/>
  <c r="B612" i="4"/>
  <c r="AX20" i="23"/>
  <c r="AX28" i="1"/>
  <c r="AS17" i="23"/>
  <c r="AS18" i="1"/>
  <c r="F143" i="4"/>
  <c r="AQ13" i="23"/>
  <c r="AQ10" i="1"/>
  <c r="AI19" i="23"/>
  <c r="F193" i="4"/>
  <c r="AI22" i="1"/>
  <c r="AI84" i="23"/>
  <c r="AI75" i="1"/>
  <c r="AX79" i="23"/>
  <c r="F794" i="4"/>
  <c r="AX71" i="1"/>
  <c r="AI78" i="23"/>
  <c r="F778" i="4"/>
  <c r="AI70" i="1"/>
  <c r="AS59" i="23"/>
  <c r="F715" i="4"/>
  <c r="E1069" i="4"/>
  <c r="AS64" i="1"/>
  <c r="AL36" i="23"/>
  <c r="AL45" i="1"/>
  <c r="AT15" i="23"/>
  <c r="H117" i="4"/>
  <c r="AT16" i="1"/>
  <c r="AG14" i="23"/>
  <c r="AG15" i="1"/>
  <c r="AI45" i="23"/>
  <c r="AI52" i="1"/>
  <c r="AV45" i="23"/>
  <c r="AV52" i="1"/>
  <c r="AV84" i="23"/>
  <c r="AV75" i="1"/>
  <c r="AG19" i="23"/>
  <c r="AG22" i="1"/>
  <c r="E856" i="4"/>
  <c r="E754" i="4"/>
  <c r="AS24" i="23"/>
  <c r="AS32" i="1"/>
  <c r="F325" i="4"/>
  <c r="AL25" i="23"/>
  <c r="AL33" i="1"/>
  <c r="AT68" i="23"/>
  <c r="H1004" i="4"/>
  <c r="AV68" i="23" s="1"/>
  <c r="AV3" i="23"/>
  <c r="AV4" i="1"/>
  <c r="E688" i="4"/>
  <c r="E635" i="4"/>
  <c r="AG27" i="23"/>
  <c r="AG35" i="1"/>
  <c r="AX8" i="23"/>
  <c r="F27" i="4"/>
  <c r="AX5" i="1"/>
  <c r="AQ22" i="23"/>
  <c r="AQ30" i="1"/>
  <c r="AO68" i="23"/>
  <c r="H1003" i="4"/>
  <c r="AQ68" i="23" s="1"/>
  <c r="AV89" i="23"/>
  <c r="AV79" i="1"/>
  <c r="AI79" i="23"/>
  <c r="F791" i="4"/>
  <c r="AI71" i="1"/>
  <c r="B1010" i="4"/>
  <c r="B1102" i="4"/>
  <c r="AV103" i="23"/>
  <c r="AV111" i="23" s="1"/>
  <c r="AV86" i="1"/>
  <c r="F6" i="19"/>
  <c r="E157" i="4"/>
  <c r="AL33" i="23"/>
  <c r="AL42" i="1"/>
  <c r="B918" i="4"/>
  <c r="D557" i="4"/>
  <c r="AL14" i="23"/>
  <c r="AL15" i="1"/>
  <c r="Y84" i="23"/>
  <c r="E842" i="4"/>
  <c r="AX78" i="23"/>
  <c r="F781" i="4"/>
  <c r="AX70" i="1"/>
  <c r="E441" i="4"/>
  <c r="AC30" i="23"/>
  <c r="J414" i="4"/>
  <c r="F413" i="4"/>
  <c r="AC39" i="1"/>
  <c r="AN60" i="23"/>
  <c r="F727" i="4"/>
  <c r="E1081" i="4"/>
  <c r="AN65" i="1"/>
  <c r="C621" i="4"/>
  <c r="C622" i="4" s="1"/>
  <c r="C623" i="4" s="1"/>
  <c r="C624" i="4" s="1"/>
  <c r="C625" i="4" s="1"/>
  <c r="E625" i="4" s="1"/>
  <c r="E621" i="4"/>
  <c r="E622" i="4"/>
  <c r="AD9" i="23"/>
  <c r="F36" i="4"/>
  <c r="AD6" i="1"/>
  <c r="AV56" i="23"/>
  <c r="AV61" i="1"/>
  <c r="AX63" i="23"/>
  <c r="F1122" i="4"/>
  <c r="B721" i="4"/>
  <c r="B971" i="4"/>
  <c r="B656" i="4"/>
  <c r="B957" i="4"/>
  <c r="B97" i="4"/>
  <c r="B435" i="4"/>
  <c r="B240" i="4"/>
  <c r="B838" i="4"/>
  <c r="D700" i="4"/>
  <c r="B695" i="4"/>
  <c r="B1023" i="4"/>
  <c r="B984" i="4"/>
  <c r="B227" i="4"/>
  <c r="B578" i="4"/>
  <c r="B1192" i="4"/>
  <c r="B1088" i="4"/>
  <c r="B1270" i="4"/>
  <c r="E234" i="4"/>
  <c r="E231" i="4"/>
  <c r="AI41" i="23"/>
  <c r="AI48" i="1"/>
  <c r="AT79" i="23"/>
  <c r="H793" i="4"/>
  <c r="AT71" i="1"/>
  <c r="E755" i="4"/>
  <c r="BA9" i="23"/>
  <c r="BA6" i="1"/>
  <c r="B33" i="4"/>
  <c r="D764" i="4"/>
  <c r="F764" i="4" s="1"/>
  <c r="D765" i="4"/>
  <c r="B163" i="4"/>
  <c r="B891" i="4"/>
  <c r="B826" i="4"/>
  <c r="B384" i="4"/>
  <c r="B670" i="4"/>
  <c r="B945" i="4"/>
  <c r="B1154" i="4"/>
  <c r="B345" i="4"/>
  <c r="B124" i="4"/>
  <c r="B1050" i="4"/>
  <c r="E24" i="4"/>
  <c r="AJ24" i="23"/>
  <c r="H323" i="4"/>
  <c r="AJ32" i="1"/>
  <c r="AD83" i="23"/>
  <c r="AD74" i="1"/>
  <c r="E803" i="4"/>
  <c r="AC58" i="23" l="1"/>
  <c r="F699" i="4"/>
  <c r="AC63" i="1"/>
  <c r="AR11" i="23"/>
  <c r="F65" i="4"/>
  <c r="AR8" i="1"/>
  <c r="D66" i="4"/>
  <c r="AR19" i="23"/>
  <c r="AR22" i="1"/>
  <c r="D196" i="4"/>
  <c r="F195" i="4"/>
  <c r="AX51" i="23"/>
  <c r="E979" i="4"/>
  <c r="F625" i="4"/>
  <c r="AX57" i="1"/>
  <c r="AH52" i="23"/>
  <c r="F635" i="4"/>
  <c r="AH58" i="1"/>
  <c r="B581" i="4"/>
  <c r="AE18" i="23"/>
  <c r="H153" i="4"/>
  <c r="AE19" i="1"/>
  <c r="B217" i="4"/>
  <c r="F765" i="4"/>
  <c r="AS4" i="23"/>
  <c r="F234" i="4"/>
  <c r="AS25" i="1"/>
  <c r="AE9" i="23"/>
  <c r="AE6" i="1"/>
  <c r="H36" i="4"/>
  <c r="E5" i="24"/>
  <c r="AV94" i="1"/>
  <c r="AT59" i="23"/>
  <c r="H715" i="4"/>
  <c r="AT64" i="1"/>
  <c r="AD31" i="23"/>
  <c r="AD40" i="1"/>
  <c r="F426" i="4"/>
  <c r="B1169" i="4"/>
  <c r="B1039" i="4"/>
  <c r="B828" i="4"/>
  <c r="AI53" i="23"/>
  <c r="F648" i="4"/>
  <c r="E1002" i="4"/>
  <c r="AI59" i="1"/>
  <c r="F10" i="4"/>
  <c r="AC4" i="1"/>
  <c r="AC3" i="23"/>
  <c r="AC8" i="23"/>
  <c r="D24" i="4"/>
  <c r="F23" i="4"/>
  <c r="AC5" i="1"/>
  <c r="BA42" i="23"/>
  <c r="BA49" i="1"/>
  <c r="AJ3" i="23"/>
  <c r="H11" i="4"/>
  <c r="AJ4" i="1"/>
  <c r="AO80" i="23"/>
  <c r="H805" i="4"/>
  <c r="AO72" i="1"/>
  <c r="AD69" i="23"/>
  <c r="F1014" i="4"/>
  <c r="AX16" i="23"/>
  <c r="F131" i="4"/>
  <c r="AX17" i="1"/>
  <c r="AS50" i="23"/>
  <c r="E964" i="4"/>
  <c r="F611" i="4"/>
  <c r="AS56" i="1"/>
  <c r="B1212" i="4"/>
  <c r="AQ103" i="23"/>
  <c r="AQ111" i="23" s="1"/>
  <c r="AQ113" i="23" s="1"/>
  <c r="AQ86" i="1"/>
  <c r="D803" i="4"/>
  <c r="AI62" i="23"/>
  <c r="E1106" i="4"/>
  <c r="F752" i="4"/>
  <c r="AI67" i="1"/>
  <c r="AD13" i="23"/>
  <c r="AD10" i="1"/>
  <c r="B246" i="4"/>
  <c r="B247" i="4"/>
  <c r="B415" i="4"/>
  <c r="B416" i="4"/>
  <c r="B377" i="4"/>
  <c r="B376" i="4"/>
  <c r="B103" i="4"/>
  <c r="B298" i="4"/>
  <c r="B441" i="4"/>
  <c r="B1276" i="4"/>
  <c r="B623" i="4"/>
  <c r="B78" i="4"/>
  <c r="B77" i="4"/>
  <c r="B1056" i="4"/>
  <c r="B1055" i="4"/>
  <c r="B233" i="4"/>
  <c r="B234" i="4"/>
  <c r="B311" i="4"/>
  <c r="B312" i="4"/>
  <c r="B753" i="4"/>
  <c r="B754" i="4"/>
  <c r="B871" i="4"/>
  <c r="B870" i="4"/>
  <c r="B1286" i="4"/>
  <c r="B1285" i="4"/>
  <c r="B138" i="4"/>
  <c r="B139" i="4"/>
  <c r="B61" i="4"/>
  <c r="B60" i="4"/>
  <c r="B1025" i="4"/>
  <c r="B1026" i="4"/>
  <c r="AI35" i="23"/>
  <c r="AI44" i="1"/>
  <c r="AJ54" i="23"/>
  <c r="H661" i="4"/>
  <c r="AJ60" i="1"/>
  <c r="AX61" i="23"/>
  <c r="E1096" i="4"/>
  <c r="AX66" i="1"/>
  <c r="F742" i="4"/>
  <c r="AE78" i="23"/>
  <c r="H777" i="4"/>
  <c r="AE70" i="1"/>
  <c r="AT83" i="23"/>
  <c r="H832" i="4"/>
  <c r="AT74" i="1"/>
  <c r="Z61" i="23"/>
  <c r="H737" i="4"/>
  <c r="AB61" i="23" s="1"/>
  <c r="AT70" i="23"/>
  <c r="H1173" i="4"/>
  <c r="AV70" i="23" s="1"/>
  <c r="B724" i="4"/>
  <c r="B152" i="4"/>
  <c r="B978" i="4"/>
  <c r="B676" i="4"/>
  <c r="B858" i="4"/>
  <c r="B477" i="4"/>
  <c r="B789" i="4"/>
  <c r="B987" i="4"/>
  <c r="B438" i="4"/>
  <c r="E6" i="24"/>
  <c r="BA94" i="1"/>
  <c r="AN41" i="23"/>
  <c r="F532" i="4"/>
  <c r="AN48" i="1"/>
  <c r="B37" i="4"/>
  <c r="D37" i="4" s="1"/>
  <c r="B401" i="4"/>
  <c r="B817" i="4"/>
  <c r="B856" i="4"/>
  <c r="B375" i="4"/>
  <c r="B1301" i="4"/>
  <c r="B1236" i="4"/>
  <c r="B661" i="4"/>
  <c r="B232" i="4"/>
  <c r="B1158" i="4"/>
  <c r="B453" i="4"/>
  <c r="B1119" i="4"/>
  <c r="B518" i="4"/>
  <c r="D518" i="4" s="1"/>
  <c r="B1093" i="4"/>
  <c r="B1249" i="4"/>
  <c r="B962" i="4"/>
  <c r="B765" i="4"/>
  <c r="B1002" i="4"/>
  <c r="B128" i="4"/>
  <c r="B1106" i="4"/>
  <c r="B1210" i="4"/>
  <c r="B1028" i="4"/>
  <c r="B76" i="4"/>
  <c r="D76" i="4" s="1"/>
  <c r="B635" i="4"/>
  <c r="B141" i="4"/>
  <c r="AD30" i="23"/>
  <c r="AD39" i="1"/>
  <c r="AD43" i="23"/>
  <c r="AD50" i="1"/>
  <c r="E557" i="4"/>
  <c r="D270" i="4"/>
  <c r="D272" i="4"/>
  <c r="AS18" i="23"/>
  <c r="F156" i="4"/>
  <c r="AS19" i="1"/>
  <c r="AQ78" i="23"/>
  <c r="AQ70" i="1"/>
  <c r="AQ104" i="23"/>
  <c r="AQ112" i="23" s="1"/>
  <c r="AQ87" i="1"/>
  <c r="J9" i="19"/>
  <c r="AD52" i="23"/>
  <c r="E988" i="4"/>
  <c r="F634" i="4"/>
  <c r="AD58" i="1"/>
  <c r="AE57" i="23"/>
  <c r="H686" i="4"/>
  <c r="AE62" i="1"/>
  <c r="AO59" i="23"/>
  <c r="H714" i="4"/>
  <c r="AO64" i="1"/>
  <c r="AO30" i="23"/>
  <c r="H415" i="4"/>
  <c r="AO39" i="1"/>
  <c r="AS58" i="23"/>
  <c r="E1056" i="4"/>
  <c r="F702" i="4"/>
  <c r="AS63" i="1"/>
  <c r="AY83" i="23"/>
  <c r="H833" i="4"/>
  <c r="AY74" i="1"/>
  <c r="B130" i="4"/>
  <c r="B26" i="4"/>
  <c r="B399" i="4"/>
  <c r="B819" i="4"/>
  <c r="B325" i="4"/>
  <c r="B711" i="4"/>
  <c r="B451" i="4"/>
  <c r="B178" i="4"/>
  <c r="B373" i="4"/>
  <c r="B741" i="4"/>
  <c r="AW41" i="23"/>
  <c r="AW48" i="1"/>
  <c r="B1186" i="4"/>
  <c r="B802" i="4"/>
  <c r="B542" i="4"/>
  <c r="BA23" i="23"/>
  <c r="BA31" i="1"/>
  <c r="BA33" i="23"/>
  <c r="BA42" i="1"/>
  <c r="B507" i="4"/>
  <c r="B1104" i="4"/>
  <c r="AH58" i="23"/>
  <c r="F700" i="4"/>
  <c r="AH63" i="1"/>
  <c r="AI51" i="23"/>
  <c r="E976" i="4"/>
  <c r="F622" i="4"/>
  <c r="AI57" i="1"/>
  <c r="AN75" i="23"/>
  <c r="F1081" i="4"/>
  <c r="AE30" i="23"/>
  <c r="H413" i="4"/>
  <c r="AE39" i="1"/>
  <c r="AH43" i="23"/>
  <c r="AH50" i="1"/>
  <c r="AX18" i="23"/>
  <c r="F157" i="4"/>
  <c r="AX19" i="1"/>
  <c r="AY8" i="23"/>
  <c r="H27" i="4"/>
  <c r="AY5" i="1"/>
  <c r="AI52" i="23"/>
  <c r="AI58" i="1"/>
  <c r="E989" i="4"/>
  <c r="AT24" i="23"/>
  <c r="H325" i="4"/>
  <c r="AT32" i="1"/>
  <c r="AI85" i="23"/>
  <c r="F856" i="4"/>
  <c r="AI76" i="1"/>
  <c r="AV15" i="23"/>
  <c r="AV16" i="1"/>
  <c r="AY79" i="23"/>
  <c r="H794" i="4"/>
  <c r="AY71" i="1"/>
  <c r="AO55" i="23"/>
  <c r="H1159" i="4"/>
  <c r="AQ55" i="23" s="1"/>
  <c r="AI48" i="23"/>
  <c r="AI68" i="1"/>
  <c r="E1119" i="4"/>
  <c r="AE56" i="23"/>
  <c r="H673" i="4"/>
  <c r="AE61" i="1"/>
  <c r="AJ83" i="23"/>
  <c r="H830" i="4"/>
  <c r="AJ74" i="1"/>
  <c r="D881" i="4"/>
  <c r="B881" i="4"/>
  <c r="AC10" i="23"/>
  <c r="AC7" i="1"/>
  <c r="F49" i="4"/>
  <c r="AG101" i="23"/>
  <c r="AG84" i="1"/>
  <c r="G5" i="19"/>
  <c r="AJ22" i="23"/>
  <c r="H297" i="4"/>
  <c r="AJ30" i="1"/>
  <c r="AI81" i="23"/>
  <c r="AI73" i="1"/>
  <c r="AE59" i="23"/>
  <c r="H712" i="4"/>
  <c r="AE64" i="1"/>
  <c r="AN85" i="23"/>
  <c r="F857" i="4"/>
  <c r="AN76" i="1"/>
  <c r="AO79" i="23"/>
  <c r="AO71" i="1"/>
  <c r="H792" i="4"/>
  <c r="AN16" i="23"/>
  <c r="F129" i="4"/>
  <c r="AN17" i="1"/>
  <c r="AX50" i="23"/>
  <c r="F612" i="4"/>
  <c r="AX56" i="1"/>
  <c r="AC32" i="23"/>
  <c r="AC41" i="1"/>
  <c r="F439" i="4"/>
  <c r="AD22" i="23"/>
  <c r="F296" i="4"/>
  <c r="AD30" i="1"/>
  <c r="AH48" i="23"/>
  <c r="S766" i="4"/>
  <c r="AH68" i="1"/>
  <c r="AW52" i="23"/>
  <c r="D992" i="4"/>
  <c r="F638" i="4"/>
  <c r="AW58" i="1"/>
  <c r="B116" i="4"/>
  <c r="B117" i="4"/>
  <c r="B951" i="4"/>
  <c r="B950" i="4"/>
  <c r="B597" i="4"/>
  <c r="B598" i="4"/>
  <c r="B1302" i="4"/>
  <c r="B1303" i="4"/>
  <c r="D883" i="4"/>
  <c r="B883" i="4"/>
  <c r="B281" i="4"/>
  <c r="B282" i="4"/>
  <c r="B165" i="4"/>
  <c r="B164" i="4"/>
  <c r="B633" i="4"/>
  <c r="B632" i="4"/>
  <c r="B737" i="4"/>
  <c r="B736" i="4"/>
  <c r="AX75" i="23"/>
  <c r="F1083" i="4"/>
  <c r="AD81" i="23"/>
  <c r="AD73" i="1"/>
  <c r="AJ59" i="23"/>
  <c r="H713" i="4"/>
  <c r="AJ64" i="1"/>
  <c r="AJ86" i="23"/>
  <c r="H869" i="4"/>
  <c r="AJ77" i="1"/>
  <c r="AI30" i="23"/>
  <c r="F414" i="4"/>
  <c r="AI39" i="1"/>
  <c r="AI61" i="23"/>
  <c r="F739" i="4"/>
  <c r="AI66" i="1"/>
  <c r="E1093" i="4"/>
  <c r="AV48" i="23"/>
  <c r="AV68" i="1"/>
  <c r="AV23" i="23"/>
  <c r="AV31" i="1"/>
  <c r="B156" i="4"/>
  <c r="B1225" i="4"/>
  <c r="B386" i="4"/>
  <c r="AJ80" i="23"/>
  <c r="H804" i="4"/>
  <c r="AJ72" i="1"/>
  <c r="D842" i="4"/>
  <c r="AS40" i="23"/>
  <c r="F520" i="4"/>
  <c r="E533" i="4"/>
  <c r="E521" i="4"/>
  <c r="AS47" i="1"/>
  <c r="AH49" i="23"/>
  <c r="AH55" i="1"/>
  <c r="F596" i="4"/>
  <c r="B882" i="4"/>
  <c r="D882" i="4"/>
  <c r="AH11" i="23"/>
  <c r="F63" i="4"/>
  <c r="AH8" i="1"/>
  <c r="B466" i="4"/>
  <c r="B1067" i="4"/>
  <c r="B284" i="4"/>
  <c r="AU88" i="23"/>
  <c r="AU78" i="1"/>
  <c r="Z62" i="23"/>
  <c r="H750" i="4"/>
  <c r="AB62" i="23" s="1"/>
  <c r="D271" i="4"/>
  <c r="AC81" i="23"/>
  <c r="F816" i="4"/>
  <c r="AC73" i="1"/>
  <c r="AO24" i="23"/>
  <c r="AO32" i="1"/>
  <c r="H324" i="4"/>
  <c r="AT80" i="23"/>
  <c r="H806" i="4"/>
  <c r="AT72" i="1"/>
  <c r="AI58" i="23"/>
  <c r="AI63" i="1"/>
  <c r="E1054" i="4"/>
  <c r="B48" i="4"/>
  <c r="AE53" i="23"/>
  <c r="H647" i="4"/>
  <c r="AE59" i="1"/>
  <c r="B572" i="4"/>
  <c r="B1160" i="4"/>
  <c r="AS51" i="23"/>
  <c r="AS57" i="1"/>
  <c r="E978" i="4"/>
  <c r="F624" i="4"/>
  <c r="AQ100" i="23"/>
  <c r="AQ83" i="1"/>
  <c r="AD80" i="23"/>
  <c r="AD72" i="1"/>
  <c r="AL24" i="23"/>
  <c r="AL32" i="1"/>
  <c r="AV79" i="23"/>
  <c r="AV71" i="1"/>
  <c r="AD4" i="23"/>
  <c r="F231" i="4"/>
  <c r="AD25" i="1"/>
  <c r="AY63" i="23"/>
  <c r="H1122" i="4"/>
  <c r="BA63" i="23" s="1"/>
  <c r="AD51" i="23"/>
  <c r="E975" i="4"/>
  <c r="F621" i="4"/>
  <c r="AD57" i="1"/>
  <c r="AO60" i="23"/>
  <c r="H727" i="4"/>
  <c r="AO65" i="1"/>
  <c r="AY78" i="23"/>
  <c r="H781" i="4"/>
  <c r="AY70" i="1"/>
  <c r="AB101" i="23"/>
  <c r="AB84" i="1"/>
  <c r="F5" i="19"/>
  <c r="AN57" i="23"/>
  <c r="F688" i="4"/>
  <c r="E1042" i="4"/>
  <c r="AN62" i="1"/>
  <c r="AS74" i="23"/>
  <c r="F1069" i="4"/>
  <c r="AJ78" i="23"/>
  <c r="H778" i="4"/>
  <c r="AJ70" i="1"/>
  <c r="AJ19" i="23"/>
  <c r="AJ22" i="1"/>
  <c r="H193" i="4"/>
  <c r="AT17" i="23"/>
  <c r="H143" i="4"/>
  <c r="AT18" i="1"/>
  <c r="AN31" i="23"/>
  <c r="AN40" i="1"/>
  <c r="F428" i="4"/>
  <c r="AX31" i="23"/>
  <c r="AX40" i="1"/>
  <c r="F430" i="4"/>
  <c r="B468" i="4"/>
  <c r="AR88" i="23"/>
  <c r="F884" i="4"/>
  <c r="AR78" i="1"/>
  <c r="B893" i="4"/>
  <c r="BA101" i="23"/>
  <c r="BA84" i="1"/>
  <c r="K5" i="19"/>
  <c r="E2" i="24"/>
  <c r="G2" i="24" s="1"/>
  <c r="AG94" i="1"/>
  <c r="AG96" i="1" s="1"/>
  <c r="AN62" i="23"/>
  <c r="E1107" i="4"/>
  <c r="F753" i="4"/>
  <c r="AN67" i="1"/>
  <c r="AI64" i="23"/>
  <c r="F949" i="4"/>
  <c r="AD71" i="23"/>
  <c r="F1027" i="4"/>
  <c r="AT60" i="23"/>
  <c r="H728" i="4"/>
  <c r="AT65" i="1"/>
  <c r="AX32" i="23"/>
  <c r="F443" i="4"/>
  <c r="AX41" i="1"/>
  <c r="AD42" i="23"/>
  <c r="E544" i="4"/>
  <c r="AD49" i="1"/>
  <c r="AN18" i="23"/>
  <c r="F155" i="4"/>
  <c r="AN19" i="1"/>
  <c r="AC42" i="23"/>
  <c r="F543" i="4"/>
  <c r="AC49" i="1"/>
  <c r="AC41" i="23"/>
  <c r="D531" i="4"/>
  <c r="AC48" i="1"/>
  <c r="F530" i="4"/>
  <c r="F88" i="4"/>
  <c r="AC13" i="23"/>
  <c r="AC10" i="1"/>
  <c r="AT8" i="23"/>
  <c r="H26" i="4"/>
  <c r="AT5" i="1"/>
  <c r="C859" i="4"/>
  <c r="E858" i="4"/>
  <c r="AE54" i="23"/>
  <c r="AE60" i="1"/>
  <c r="H660" i="4"/>
  <c r="AT78" i="23"/>
  <c r="H780" i="4"/>
  <c r="AT70" i="1"/>
  <c r="AT32" i="23"/>
  <c r="AT41" i="1"/>
  <c r="H442" i="4"/>
  <c r="AI16" i="23"/>
  <c r="AI17" i="1"/>
  <c r="F128" i="4"/>
  <c r="AD50" i="23"/>
  <c r="E961" i="4"/>
  <c r="AD56" i="1"/>
  <c r="F608" i="4"/>
  <c r="AD62" i="23"/>
  <c r="F751" i="4"/>
  <c r="E1105" i="4"/>
  <c r="AD67" i="1"/>
  <c r="F1080" i="4"/>
  <c r="AI75" i="23"/>
  <c r="AI32" i="23"/>
  <c r="F440" i="4"/>
  <c r="AI41" i="1"/>
  <c r="AG83" i="23"/>
  <c r="AG74" i="1"/>
  <c r="AG49" i="23"/>
  <c r="AG55" i="1"/>
  <c r="D636" i="4"/>
  <c r="B1030" i="4"/>
  <c r="B1029" i="4"/>
  <c r="B285" i="4"/>
  <c r="B286" i="4"/>
  <c r="B936" i="4"/>
  <c r="B937" i="4"/>
  <c r="B1251" i="4"/>
  <c r="B1250" i="4"/>
  <c r="B1016" i="4"/>
  <c r="B207" i="4"/>
  <c r="B208" i="4"/>
  <c r="B194" i="4"/>
  <c r="B897" i="4"/>
  <c r="B896" i="4"/>
  <c r="B455" i="4"/>
  <c r="B454" i="4"/>
  <c r="B545" i="4"/>
  <c r="B792" i="4"/>
  <c r="B793" i="4"/>
  <c r="B973" i="4"/>
  <c r="B974" i="4"/>
  <c r="B1078" i="4"/>
  <c r="B1077" i="4"/>
  <c r="B321" i="4"/>
  <c r="B320" i="4"/>
  <c r="B1234" i="4"/>
  <c r="B1233" i="4"/>
  <c r="B697" i="4"/>
  <c r="B698" i="4"/>
  <c r="AI57" i="23"/>
  <c r="E1041" i="4"/>
  <c r="F687" i="4"/>
  <c r="AI62" i="1"/>
  <c r="AV33" i="23"/>
  <c r="AV42" i="1"/>
  <c r="AN61" i="23"/>
  <c r="F740" i="4"/>
  <c r="E1094" i="4"/>
  <c r="AN66" i="1"/>
  <c r="AD61" i="23"/>
  <c r="F738" i="4"/>
  <c r="E1092" i="4"/>
  <c r="AD66" i="1"/>
  <c r="AJ34" i="23"/>
  <c r="H466" i="4"/>
  <c r="AJ43" i="1"/>
  <c r="AX70" i="23"/>
  <c r="F1174" i="4"/>
  <c r="B204" i="4"/>
  <c r="AW90" i="23"/>
  <c r="F1187" i="4"/>
  <c r="B1108" i="4"/>
  <c r="B1173" i="4"/>
  <c r="B221" i="4"/>
  <c r="B867" i="4"/>
  <c r="B35" i="4"/>
  <c r="D843" i="4"/>
  <c r="AO40" i="23"/>
  <c r="H519" i="4"/>
  <c r="AO47" i="1"/>
  <c r="AY4" i="23"/>
  <c r="H235" i="4"/>
  <c r="AY25" i="1"/>
  <c r="B1145" i="4"/>
  <c r="B50" i="4"/>
  <c r="D50" i="4" s="1"/>
  <c r="B492" i="4"/>
  <c r="B89" i="4"/>
  <c r="D89" i="4" s="1"/>
  <c r="B102" i="4"/>
  <c r="B622" i="4"/>
  <c r="B388" i="4"/>
  <c r="B909" i="4"/>
  <c r="B154" i="4"/>
  <c r="B310" i="4"/>
  <c r="B1041" i="4"/>
  <c r="B1314" i="4"/>
  <c r="AL17" i="23"/>
  <c r="AL18" i="1"/>
  <c r="AI71" i="23"/>
  <c r="F1028" i="4"/>
  <c r="AD75" i="23"/>
  <c r="F1079" i="4"/>
  <c r="AS30" i="23"/>
  <c r="F416" i="4"/>
  <c r="AS39" i="1"/>
  <c r="AR20" i="23"/>
  <c r="AR28" i="1"/>
  <c r="AH81" i="23"/>
  <c r="AH73" i="1"/>
  <c r="F817" i="4"/>
  <c r="AL102" i="23"/>
  <c r="AL85" i="1"/>
  <c r="AL91" i="1" s="1"/>
  <c r="I7" i="19"/>
  <c r="AJ5" i="23"/>
  <c r="H935" i="4"/>
  <c r="AL5" i="23" s="1"/>
  <c r="AD72" i="23"/>
  <c r="F1040" i="4"/>
  <c r="AN74" i="23"/>
  <c r="F1068" i="4"/>
  <c r="AX58" i="23"/>
  <c r="E1057" i="4"/>
  <c r="AX63" i="1"/>
  <c r="F703" i="4"/>
  <c r="AN58" i="23"/>
  <c r="F701" i="4"/>
  <c r="AN63" i="1"/>
  <c r="E1055" i="4"/>
  <c r="AY17" i="23"/>
  <c r="H144" i="4"/>
  <c r="AY18" i="1"/>
  <c r="B841" i="4"/>
  <c r="AJ31" i="23"/>
  <c r="AJ40" i="1"/>
  <c r="H427" i="4"/>
  <c r="B182" i="4"/>
  <c r="B715" i="4"/>
  <c r="AD68" i="23"/>
  <c r="F1001" i="4"/>
  <c r="B1095" i="4"/>
  <c r="B334" i="4"/>
  <c r="AI8" i="23"/>
  <c r="AI5" i="1"/>
  <c r="AE48" i="23"/>
  <c r="AE68" i="1"/>
  <c r="H764" i="4"/>
  <c r="AX62" i="23"/>
  <c r="F755" i="4"/>
  <c r="E1109" i="4"/>
  <c r="AX67" i="1"/>
  <c r="AN32" i="23"/>
  <c r="F441" i="4"/>
  <c r="AN41" i="1"/>
  <c r="AD84" i="23"/>
  <c r="AD75" i="1"/>
  <c r="D556" i="4"/>
  <c r="AJ79" i="23"/>
  <c r="H791" i="4"/>
  <c r="AJ71" i="1"/>
  <c r="AS62" i="23"/>
  <c r="E1108" i="4"/>
  <c r="F754" i="4"/>
  <c r="AS67" i="1"/>
  <c r="AO17" i="23"/>
  <c r="AO18" i="1"/>
  <c r="H142" i="4"/>
  <c r="AS55" i="23"/>
  <c r="F1160" i="4"/>
  <c r="E1161" i="4"/>
  <c r="B933" i="4"/>
  <c r="B295" i="4"/>
  <c r="B637" i="4"/>
  <c r="B845" i="4"/>
  <c r="B39" i="4"/>
  <c r="B960" i="4"/>
  <c r="B191" i="4"/>
  <c r="B74" i="4"/>
  <c r="AY80" i="23"/>
  <c r="AY72" i="1"/>
  <c r="H807" i="4"/>
  <c r="E3" i="24"/>
  <c r="G3" i="24" s="1"/>
  <c r="AL94" i="1"/>
  <c r="AN4" i="23"/>
  <c r="F233" i="4"/>
  <c r="AN25" i="1"/>
  <c r="AD63" i="23"/>
  <c r="F1118" i="4"/>
  <c r="AS75" i="23"/>
  <c r="F1082" i="4"/>
  <c r="AF88" i="23"/>
  <c r="AF78" i="1"/>
  <c r="AT31" i="23"/>
  <c r="H429" i="4"/>
  <c r="AT40" i="1"/>
  <c r="AO84" i="23"/>
  <c r="H844" i="4"/>
  <c r="AO75" i="1"/>
  <c r="AE64" i="23"/>
  <c r="H948" i="4"/>
  <c r="AG64" i="23" s="1"/>
  <c r="AG122" i="23" s="1"/>
  <c r="D908" i="4"/>
  <c r="D569" i="4"/>
  <c r="AC47" i="23"/>
  <c r="F921" i="4"/>
  <c r="D922" i="4"/>
  <c r="AC54" i="1"/>
  <c r="AD74" i="23"/>
  <c r="F1066" i="4"/>
  <c r="AE86" i="23"/>
  <c r="AE77" i="1"/>
  <c r="H868" i="4"/>
  <c r="AI50" i="23"/>
  <c r="E962" i="4"/>
  <c r="F609" i="4"/>
  <c r="AI56" i="1"/>
  <c r="AE17" i="23"/>
  <c r="AE18" i="1"/>
  <c r="H140" i="4"/>
  <c r="AD16" i="23"/>
  <c r="F127" i="4"/>
  <c r="AD17" i="1"/>
  <c r="AS16" i="23"/>
  <c r="F130" i="4"/>
  <c r="AS17" i="1"/>
  <c r="B481" i="4"/>
  <c r="B230" i="4"/>
  <c r="AV101" i="23"/>
  <c r="AV84" i="1"/>
  <c r="J5" i="19"/>
  <c r="AI4" i="23"/>
  <c r="F232" i="4"/>
  <c r="AI25" i="1"/>
  <c r="AJ60" i="23"/>
  <c r="H726" i="4"/>
  <c r="AJ65" i="1"/>
  <c r="AP88" i="23"/>
  <c r="AP78" i="1"/>
  <c r="AI13" i="23"/>
  <c r="AI10" i="1"/>
  <c r="AI18" i="23"/>
  <c r="F154" i="4"/>
  <c r="AI19" i="1"/>
  <c r="D637" i="4"/>
  <c r="B1264" i="4"/>
  <c r="B1263" i="4"/>
  <c r="B701" i="4"/>
  <c r="B702" i="4"/>
  <c r="B64" i="4"/>
  <c r="B389" i="4"/>
  <c r="B428" i="4"/>
  <c r="B273" i="4"/>
  <c r="B272" i="4"/>
  <c r="B532" i="4"/>
  <c r="B1198" i="4"/>
  <c r="B51" i="4"/>
  <c r="B52" i="4"/>
  <c r="D52" i="4" s="1"/>
  <c r="B1133" i="4"/>
  <c r="B1289" i="4"/>
  <c r="B805" i="4"/>
  <c r="B806" i="4"/>
  <c r="B90" i="4"/>
  <c r="B1042" i="4"/>
  <c r="B923" i="4"/>
  <c r="B1069" i="4"/>
  <c r="B1068" i="4"/>
  <c r="B649" i="4"/>
  <c r="B727" i="4"/>
  <c r="B910" i="4"/>
  <c r="B1146" i="4"/>
  <c r="B780" i="4"/>
  <c r="B779" i="4"/>
  <c r="B1315" i="4"/>
  <c r="B1090" i="4"/>
  <c r="B1091" i="4"/>
  <c r="B1299" i="4"/>
  <c r="B1298" i="4"/>
  <c r="B880" i="4"/>
  <c r="B879" i="4"/>
  <c r="B906" i="4"/>
  <c r="B907" i="4"/>
  <c r="B1194" i="4"/>
  <c r="B1195" i="4"/>
  <c r="B529" i="4"/>
  <c r="B528" i="4"/>
  <c r="B503" i="4"/>
  <c r="B502" i="4"/>
  <c r="B946" i="4"/>
  <c r="B947" i="4"/>
  <c r="AY60" i="23"/>
  <c r="H729" i="4"/>
  <c r="AY65" i="1"/>
  <c r="AI74" i="23"/>
  <c r="F1067" i="4"/>
  <c r="AD85" i="23"/>
  <c r="AD76" i="1"/>
  <c r="F855" i="4"/>
  <c r="AI69" i="23"/>
  <c r="F1015" i="4"/>
  <c r="AS61" i="23"/>
  <c r="E1095" i="4"/>
  <c r="F741" i="4"/>
  <c r="AS66" i="1"/>
  <c r="AM34" i="23"/>
  <c r="D468" i="4"/>
  <c r="F467" i="4"/>
  <c r="AM43" i="1"/>
  <c r="B1121" i="4"/>
  <c r="B1290" i="4"/>
  <c r="B520" i="4"/>
  <c r="B924" i="4"/>
  <c r="B832" i="4"/>
  <c r="B1273" i="4"/>
  <c r="B776" i="4"/>
  <c r="B854" i="4"/>
  <c r="B1117" i="4"/>
  <c r="AL101" i="23"/>
  <c r="AL84" i="1"/>
  <c r="H5" i="19"/>
  <c r="AO83" i="23"/>
  <c r="H831" i="4"/>
  <c r="AO74" i="1"/>
  <c r="B949" i="4"/>
  <c r="B752" i="4"/>
  <c r="B219" i="4"/>
  <c r="B1223" i="4"/>
  <c r="B1080" i="4"/>
  <c r="B257" i="4"/>
  <c r="B336" i="4"/>
  <c r="B557" i="4"/>
  <c r="B323" i="4"/>
  <c r="B115" i="4"/>
  <c r="B479" i="4"/>
  <c r="D479" i="4" s="1"/>
  <c r="B180" i="4"/>
  <c r="B830" i="4"/>
  <c r="B935" i="4"/>
  <c r="B167" i="4"/>
  <c r="B791" i="4"/>
  <c r="B349" i="4"/>
  <c r="B583" i="4"/>
  <c r="B609" i="4"/>
  <c r="B869" i="4"/>
  <c r="B687" i="4"/>
  <c r="B1262" i="4"/>
  <c r="B362" i="4"/>
  <c r="B1171" i="4"/>
  <c r="B713" i="4"/>
  <c r="BA48" i="23"/>
  <c r="BA68" i="1"/>
  <c r="AV42" i="23"/>
  <c r="AV49" i="1"/>
  <c r="AE60" i="23"/>
  <c r="AE65" i="1"/>
  <c r="H725" i="4"/>
  <c r="AK88" i="23"/>
  <c r="AK78" i="1"/>
  <c r="AD32" i="23"/>
  <c r="AD41" i="1"/>
  <c r="D274" i="4"/>
  <c r="D674" i="4"/>
  <c r="AE5" i="23"/>
  <c r="H934" i="4"/>
  <c r="AG5" i="23" s="1"/>
  <c r="F3" i="24"/>
  <c r="AL95" i="1"/>
  <c r="C2" i="24"/>
  <c r="AG108" i="23"/>
  <c r="AD58" i="23"/>
  <c r="AD63" i="1"/>
  <c r="E1053" i="4"/>
  <c r="AE79" i="23"/>
  <c r="H790" i="4"/>
  <c r="AE71" i="1"/>
  <c r="B611" i="4"/>
  <c r="B991" i="4"/>
  <c r="B1052" i="4"/>
  <c r="E623" i="4"/>
  <c r="B1238" i="4"/>
  <c r="D1238" i="4" s="1"/>
  <c r="B1004" i="4"/>
  <c r="B728" i="4"/>
  <c r="B568" i="4"/>
  <c r="B1247" i="4"/>
  <c r="B243" i="4"/>
  <c r="B516" i="4"/>
  <c r="B533" i="4"/>
  <c r="B1312" i="4"/>
  <c r="B920" i="4"/>
  <c r="B607" i="4"/>
  <c r="BA88" i="23"/>
  <c r="BA78" i="1"/>
  <c r="B663" i="4"/>
  <c r="AE35" i="23"/>
  <c r="H478" i="4"/>
  <c r="AE44" i="1"/>
  <c r="B767" i="4"/>
  <c r="B1013" i="4"/>
  <c r="B360" i="4"/>
  <c r="AH10" i="23" l="1"/>
  <c r="F50" i="4"/>
  <c r="AH7" i="1"/>
  <c r="AH13" i="23"/>
  <c r="AH10" i="1"/>
  <c r="F89" i="4"/>
  <c r="AH56" i="23"/>
  <c r="F674" i="4"/>
  <c r="AH61" i="1"/>
  <c r="AQ83" i="23"/>
  <c r="AQ74" i="1"/>
  <c r="AR34" i="23"/>
  <c r="F468" i="4"/>
  <c r="AR43" i="1"/>
  <c r="D469" i="4"/>
  <c r="AS76" i="23"/>
  <c r="F1095" i="4"/>
  <c r="AR93" i="23"/>
  <c r="D1239" i="4"/>
  <c r="F1238" i="4"/>
  <c r="AD73" i="23"/>
  <c r="F1053" i="4"/>
  <c r="AG60" i="23"/>
  <c r="AG65" i="1"/>
  <c r="AL100" i="23"/>
  <c r="AL83" i="1"/>
  <c r="AJ69" i="23"/>
  <c r="H1015" i="4"/>
  <c r="AL69" i="23" s="1"/>
  <c r="BA60" i="23"/>
  <c r="BA65" i="1"/>
  <c r="AL60" i="23"/>
  <c r="AL65" i="1"/>
  <c r="AG17" i="23"/>
  <c r="AG18" i="1"/>
  <c r="AJ50" i="23"/>
  <c r="H609" i="4"/>
  <c r="AJ56" i="1"/>
  <c r="AC44" i="23"/>
  <c r="F569" i="4"/>
  <c r="D570" i="4"/>
  <c r="AC51" i="1"/>
  <c r="AV31" i="23"/>
  <c r="AV40" i="1"/>
  <c r="AT75" i="23"/>
  <c r="H1082" i="4"/>
  <c r="AV75" i="23" s="1"/>
  <c r="H3" i="27"/>
  <c r="AX55" i="23"/>
  <c r="F1161" i="4"/>
  <c r="AS77" i="23"/>
  <c r="F1108" i="4"/>
  <c r="AL79" i="23"/>
  <c r="AL71" i="1"/>
  <c r="H1001" i="4"/>
  <c r="AG68" i="23" s="1"/>
  <c r="AG126" i="23" s="1"/>
  <c r="AE68" i="23"/>
  <c r="AL31" i="23"/>
  <c r="AL40" i="1"/>
  <c r="AJ81" i="23"/>
  <c r="H817" i="4"/>
  <c r="AJ73" i="1"/>
  <c r="AE75" i="23"/>
  <c r="H1079" i="4"/>
  <c r="AG75" i="23" s="1"/>
  <c r="AG133" i="23" s="1"/>
  <c r="AH84" i="23"/>
  <c r="AH75" i="1"/>
  <c r="F843" i="4"/>
  <c r="AL34" i="23"/>
  <c r="AL43" i="1"/>
  <c r="AE61" i="23"/>
  <c r="H738" i="4"/>
  <c r="AE66" i="1"/>
  <c r="AO61" i="23"/>
  <c r="H740" i="4"/>
  <c r="AO66" i="1"/>
  <c r="AJ32" i="23"/>
  <c r="H440" i="4"/>
  <c r="AJ41" i="1"/>
  <c r="AE50" i="23"/>
  <c r="H608" i="4"/>
  <c r="AE56" i="1"/>
  <c r="AJ16" i="23"/>
  <c r="H128" i="4"/>
  <c r="AJ17" i="1"/>
  <c r="AS85" i="23"/>
  <c r="F858" i="4"/>
  <c r="AS76" i="1"/>
  <c r="AE13" i="23"/>
  <c r="H88" i="4"/>
  <c r="AE10" i="1"/>
  <c r="AI42" i="23"/>
  <c r="F544" i="4"/>
  <c r="AI49" i="1"/>
  <c r="AE71" i="23"/>
  <c r="H1027" i="4"/>
  <c r="AG71" i="23" s="1"/>
  <c r="AN72" i="23"/>
  <c r="F1042" i="4"/>
  <c r="AG53" i="23"/>
  <c r="AG59" i="1"/>
  <c r="AJ11" i="23"/>
  <c r="H63" i="4"/>
  <c r="AJ8" i="1"/>
  <c r="AJ49" i="23"/>
  <c r="AJ55" i="1"/>
  <c r="H596" i="4"/>
  <c r="AX40" i="23"/>
  <c r="E534" i="4"/>
  <c r="AX47" i="1"/>
  <c r="F521" i="4"/>
  <c r="AC84" i="23"/>
  <c r="F842" i="4"/>
  <c r="AC75" i="1"/>
  <c r="AJ30" i="23"/>
  <c r="AJ39" i="1"/>
  <c r="H414" i="4"/>
  <c r="AW67" i="23"/>
  <c r="F992" i="4"/>
  <c r="AE32" i="23"/>
  <c r="H439" i="4"/>
  <c r="AE41" i="1"/>
  <c r="AY50" i="23"/>
  <c r="H612" i="4"/>
  <c r="AY56" i="1"/>
  <c r="AG59" i="23"/>
  <c r="AG64" i="1"/>
  <c r="AG56" i="23"/>
  <c r="AG61" i="1"/>
  <c r="AG30" i="23"/>
  <c r="AG39" i="1"/>
  <c r="AQ59" i="23"/>
  <c r="AQ64" i="1"/>
  <c r="AT18" i="23"/>
  <c r="H156" i="4"/>
  <c r="AT19" i="1"/>
  <c r="AI43" i="23"/>
  <c r="E558" i="4"/>
  <c r="AI50" i="1"/>
  <c r="AG78" i="23"/>
  <c r="AG70" i="1"/>
  <c r="AX76" i="23"/>
  <c r="F1096" i="4"/>
  <c r="AC80" i="23"/>
  <c r="F803" i="4"/>
  <c r="AC72" i="1"/>
  <c r="AH8" i="23"/>
  <c r="F24" i="4"/>
  <c r="AH5" i="1"/>
  <c r="D25" i="4"/>
  <c r="AE3" i="23"/>
  <c r="AE4" i="1"/>
  <c r="H10" i="4"/>
  <c r="AJ48" i="23"/>
  <c r="H765" i="4"/>
  <c r="AJ68" i="1"/>
  <c r="AG35" i="23"/>
  <c r="AG44" i="1"/>
  <c r="AN51" i="23"/>
  <c r="E977" i="4"/>
  <c r="AN57" i="1"/>
  <c r="F623" i="4"/>
  <c r="AH35" i="23"/>
  <c r="F479" i="4"/>
  <c r="AH44" i="1"/>
  <c r="AO34" i="23"/>
  <c r="H467" i="4"/>
  <c r="AO43" i="1"/>
  <c r="AT61" i="23"/>
  <c r="H741" i="4"/>
  <c r="AT66" i="1"/>
  <c r="AJ74" i="23"/>
  <c r="H1067" i="4"/>
  <c r="AL74" i="23" s="1"/>
  <c r="AJ18" i="23"/>
  <c r="H154" i="4"/>
  <c r="AJ19" i="1"/>
  <c r="AV100" i="23"/>
  <c r="AV83" i="1"/>
  <c r="AI65" i="23"/>
  <c r="F962" i="4"/>
  <c r="AH47" i="23"/>
  <c r="AH54" i="1"/>
  <c r="F922" i="4"/>
  <c r="AC46" i="23"/>
  <c r="D909" i="4"/>
  <c r="F908" i="4"/>
  <c r="AQ84" i="23"/>
  <c r="AQ75" i="1"/>
  <c r="AO4" i="23"/>
  <c r="H233" i="4"/>
  <c r="AO25" i="1"/>
  <c r="BA80" i="23"/>
  <c r="BA72" i="1"/>
  <c r="AT55" i="23"/>
  <c r="H1160" i="4"/>
  <c r="AV55" i="23" s="1"/>
  <c r="AG48" i="23"/>
  <c r="AG68" i="1"/>
  <c r="BA17" i="23"/>
  <c r="BA18" i="1"/>
  <c r="AO58" i="23"/>
  <c r="H701" i="4"/>
  <c r="AO63" i="1"/>
  <c r="AX73" i="23"/>
  <c r="F1057" i="4"/>
  <c r="AE72" i="23"/>
  <c r="H1040" i="4"/>
  <c r="AG72" i="23" s="1"/>
  <c r="AQ102" i="23"/>
  <c r="AQ85" i="1"/>
  <c r="AQ91" i="1" s="1"/>
  <c r="J7" i="19"/>
  <c r="AY70" i="23"/>
  <c r="H1174" i="4"/>
  <c r="BA70" i="23" s="1"/>
  <c r="H687" i="4"/>
  <c r="AJ62" i="1"/>
  <c r="AJ57" i="23"/>
  <c r="AD77" i="23"/>
  <c r="F1105" i="4"/>
  <c r="AG54" i="23"/>
  <c r="AG60" i="1"/>
  <c r="AE41" i="23"/>
  <c r="H530" i="4"/>
  <c r="AE48" i="1"/>
  <c r="AO18" i="23"/>
  <c r="H155" i="4"/>
  <c r="AO19" i="1"/>
  <c r="AO62" i="23"/>
  <c r="AO67" i="1"/>
  <c r="H753" i="4"/>
  <c r="G3" i="27"/>
  <c r="AO31" i="23"/>
  <c r="AO40" i="1"/>
  <c r="H428" i="4"/>
  <c r="AV17" i="23"/>
  <c r="AV18" i="1"/>
  <c r="AT74" i="23"/>
  <c r="H1069" i="4"/>
  <c r="AV74" i="23" s="1"/>
  <c r="AO57" i="23"/>
  <c r="H688" i="4"/>
  <c r="AO62" i="1"/>
  <c r="AE51" i="23"/>
  <c r="H621" i="4"/>
  <c r="AE57" i="1"/>
  <c r="H624" i="4"/>
  <c r="AT57" i="1"/>
  <c r="AT51" i="23"/>
  <c r="AQ24" i="23"/>
  <c r="AQ32" i="1"/>
  <c r="AE81" i="23"/>
  <c r="H816" i="4"/>
  <c r="AE73" i="1"/>
  <c r="AS41" i="23"/>
  <c r="AS48" i="1"/>
  <c r="F533" i="4"/>
  <c r="AJ61" i="23"/>
  <c r="H739" i="4"/>
  <c r="AJ66" i="1"/>
  <c r="AM88" i="23"/>
  <c r="F883" i="4"/>
  <c r="AM78" i="1"/>
  <c r="AQ79" i="23"/>
  <c r="AQ71" i="1"/>
  <c r="AO85" i="23"/>
  <c r="H857" i="4"/>
  <c r="AO76" i="1"/>
  <c r="AL22" i="23"/>
  <c r="AL30" i="1"/>
  <c r="AL83" i="23"/>
  <c r="AL74" i="1"/>
  <c r="BA79" i="23"/>
  <c r="BA71" i="1"/>
  <c r="AV24" i="23"/>
  <c r="AV32" i="1"/>
  <c r="F557" i="4"/>
  <c r="AJ51" i="23"/>
  <c r="H622" i="4"/>
  <c r="AJ57" i="1"/>
  <c r="AJ58" i="23"/>
  <c r="AJ63" i="1"/>
  <c r="H700" i="4"/>
  <c r="AT58" i="23"/>
  <c r="H702" i="4"/>
  <c r="AT63" i="1"/>
  <c r="AQ30" i="23"/>
  <c r="AQ39" i="1"/>
  <c r="AH40" i="23"/>
  <c r="F518" i="4"/>
  <c r="AH47" i="1"/>
  <c r="AH9" i="23"/>
  <c r="F37" i="4"/>
  <c r="AH6" i="1"/>
  <c r="AV83" i="23"/>
  <c r="AV74" i="1"/>
  <c r="AJ62" i="23"/>
  <c r="H752" i="4"/>
  <c r="AJ67" i="1"/>
  <c r="E4" i="24"/>
  <c r="AQ94" i="1"/>
  <c r="AT50" i="23"/>
  <c r="AT56" i="1"/>
  <c r="H611" i="4"/>
  <c r="AY16" i="23"/>
  <c r="H131" i="4"/>
  <c r="AY17" i="1"/>
  <c r="AL3" i="23"/>
  <c r="AL4" i="1"/>
  <c r="D582" i="4"/>
  <c r="AE31" i="23"/>
  <c r="H426" i="4"/>
  <c r="AE40" i="1"/>
  <c r="AV59" i="23"/>
  <c r="AV64" i="1"/>
  <c r="AT19" i="23"/>
  <c r="H195" i="4"/>
  <c r="AT22" i="1"/>
  <c r="AW11" i="23"/>
  <c r="AW8" i="1"/>
  <c r="F66" i="4"/>
  <c r="AG79" i="23"/>
  <c r="AG71" i="1"/>
  <c r="AE85" i="23"/>
  <c r="H855" i="4"/>
  <c r="AE76" i="1"/>
  <c r="AR10" i="23"/>
  <c r="AR7" i="1"/>
  <c r="F52" i="4"/>
  <c r="AE16" i="23"/>
  <c r="H127" i="4"/>
  <c r="AE17" i="1"/>
  <c r="AE74" i="23"/>
  <c r="H1066" i="4"/>
  <c r="AG74" i="23" s="1"/>
  <c r="AG132" i="23" s="1"/>
  <c r="AE47" i="23"/>
  <c r="H921" i="4"/>
  <c r="AE54" i="1"/>
  <c r="AE63" i="23"/>
  <c r="H1118" i="4"/>
  <c r="AG63" i="23" s="1"/>
  <c r="AX77" i="23"/>
  <c r="F1109" i="4"/>
  <c r="H416" i="4"/>
  <c r="AT30" i="23"/>
  <c r="AT39" i="1"/>
  <c r="AJ71" i="23"/>
  <c r="H1028" i="4"/>
  <c r="AL71" i="23" s="1"/>
  <c r="AQ40" i="23"/>
  <c r="AQ47" i="1"/>
  <c r="AY90" i="23"/>
  <c r="H1187" i="4"/>
  <c r="BA90" i="23" s="1"/>
  <c r="AI72" i="23"/>
  <c r="F1041" i="4"/>
  <c r="AM52" i="23"/>
  <c r="F636" i="4"/>
  <c r="AM58" i="1"/>
  <c r="AE62" i="23"/>
  <c r="H751" i="4"/>
  <c r="AE67" i="1"/>
  <c r="AD65" i="23"/>
  <c r="F961" i="4"/>
  <c r="AE42" i="23"/>
  <c r="H543" i="4"/>
  <c r="AE49" i="1"/>
  <c r="AV60" i="23"/>
  <c r="AV65" i="1"/>
  <c r="AJ64" i="23"/>
  <c r="H949" i="4"/>
  <c r="AL64" i="23" s="1"/>
  <c r="AN77" i="23"/>
  <c r="F1107" i="4"/>
  <c r="BA100" i="23"/>
  <c r="BA83" i="1"/>
  <c r="AY31" i="23"/>
  <c r="H430" i="4"/>
  <c r="AY40" i="1"/>
  <c r="AQ60" i="23"/>
  <c r="AQ65" i="1"/>
  <c r="AD66" i="23"/>
  <c r="F975" i="4"/>
  <c r="AS66" i="23"/>
  <c r="F978" i="4"/>
  <c r="AH88" i="23"/>
  <c r="AH78" i="1"/>
  <c r="F882" i="4"/>
  <c r="AT40" i="23"/>
  <c r="AT47" i="1"/>
  <c r="H520" i="4"/>
  <c r="AL80" i="23"/>
  <c r="AL72" i="1"/>
  <c r="AL59" i="23"/>
  <c r="AL64" i="1"/>
  <c r="AY75" i="23"/>
  <c r="H1083" i="4"/>
  <c r="BA75" i="23" s="1"/>
  <c r="AE22" i="23"/>
  <c r="H296" i="4"/>
  <c r="AE30" i="1"/>
  <c r="AE10" i="23"/>
  <c r="H49" i="4"/>
  <c r="AE7" i="1"/>
  <c r="AI63" i="23"/>
  <c r="F1119" i="4"/>
  <c r="AJ85" i="23"/>
  <c r="H856" i="4"/>
  <c r="AJ76" i="1"/>
  <c r="AY18" i="23"/>
  <c r="H157" i="4"/>
  <c r="AY19" i="1"/>
  <c r="AO75" i="23"/>
  <c r="H1081" i="4"/>
  <c r="AQ75" i="23" s="1"/>
  <c r="AI66" i="23"/>
  <c r="F976" i="4"/>
  <c r="BA83" i="23"/>
  <c r="BA74" i="1"/>
  <c r="F1056" i="4"/>
  <c r="AS73" i="23"/>
  <c r="AE52" i="23"/>
  <c r="H634" i="4"/>
  <c r="AE58" i="1"/>
  <c r="AV104" i="23"/>
  <c r="AV112" i="23" s="1"/>
  <c r="AV113" i="23" s="1"/>
  <c r="K9" i="19"/>
  <c r="AV87" i="1"/>
  <c r="AM20" i="23"/>
  <c r="AM28" i="1"/>
  <c r="AB97" i="23"/>
  <c r="AB99" i="23" s="1"/>
  <c r="AB107" i="23" s="1"/>
  <c r="AB109" i="23" s="1"/>
  <c r="AB115" i="23" s="1"/>
  <c r="AY61" i="23"/>
  <c r="H742" i="4"/>
  <c r="AY66" i="1"/>
  <c r="AI77" i="23"/>
  <c r="F1106" i="4"/>
  <c r="AS65" i="23"/>
  <c r="F964" i="4"/>
  <c r="AQ80" i="23"/>
  <c r="AQ72" i="1"/>
  <c r="AI68" i="23"/>
  <c r="F1002" i="4"/>
  <c r="AG9" i="23"/>
  <c r="AG6" i="1"/>
  <c r="AT4" i="23"/>
  <c r="H234" i="4"/>
  <c r="AT25" i="1"/>
  <c r="AY51" i="23"/>
  <c r="H625" i="4"/>
  <c r="AY57" i="1"/>
  <c r="AW19" i="23"/>
  <c r="AW22" i="1"/>
  <c r="F196" i="4"/>
  <c r="AE58" i="23"/>
  <c r="H699" i="4"/>
  <c r="AE63" i="1"/>
  <c r="AW20" i="23"/>
  <c r="AW28" i="1"/>
  <c r="AR52" i="23"/>
  <c r="D991" i="4"/>
  <c r="AR58" i="1"/>
  <c r="F637" i="4"/>
  <c r="AJ4" i="23"/>
  <c r="H232" i="4"/>
  <c r="AJ25" i="1"/>
  <c r="AT16" i="23"/>
  <c r="H130" i="4"/>
  <c r="AT17" i="1"/>
  <c r="AG86" i="23"/>
  <c r="AG77" i="1"/>
  <c r="AL96" i="1"/>
  <c r="AQ17" i="23"/>
  <c r="AQ18" i="1"/>
  <c r="AT62" i="23"/>
  <c r="H754" i="4"/>
  <c r="AT67" i="1"/>
  <c r="AC43" i="23"/>
  <c r="AC50" i="1"/>
  <c r="F556" i="4"/>
  <c r="AO32" i="23"/>
  <c r="H441" i="4"/>
  <c r="AO41" i="1"/>
  <c r="AY62" i="23"/>
  <c r="AY67" i="1"/>
  <c r="H755" i="4"/>
  <c r="AN73" i="23"/>
  <c r="F1055" i="4"/>
  <c r="AY58" i="23"/>
  <c r="H703" i="4"/>
  <c r="AY63" i="1"/>
  <c r="AO74" i="23"/>
  <c r="H1068" i="4"/>
  <c r="AQ74" i="23" s="1"/>
  <c r="C3" i="24"/>
  <c r="AL108" i="23"/>
  <c r="BA4" i="23"/>
  <c r="BA25" i="1"/>
  <c r="AD76" i="23"/>
  <c r="F1092" i="4"/>
  <c r="AN76" i="23"/>
  <c r="F1094" i="4"/>
  <c r="AJ75" i="23"/>
  <c r="H1080" i="4"/>
  <c r="AL75" i="23" s="1"/>
  <c r="AV32" i="23"/>
  <c r="AV41" i="1"/>
  <c r="AV78" i="23"/>
  <c r="AV70" i="1"/>
  <c r="AV8" i="23"/>
  <c r="AV5" i="1"/>
  <c r="AH41" i="23"/>
  <c r="F531" i="4"/>
  <c r="AH48" i="1"/>
  <c r="AY32" i="23"/>
  <c r="H443" i="4"/>
  <c r="AY41" i="1"/>
  <c r="AT88" i="23"/>
  <c r="H884" i="4"/>
  <c r="AT78" i="1"/>
  <c r="AL19" i="23"/>
  <c r="AL22" i="1"/>
  <c r="AL78" i="23"/>
  <c r="AL70" i="1"/>
  <c r="AB100" i="23"/>
  <c r="AB83" i="1"/>
  <c r="BA78" i="23"/>
  <c r="BA70" i="1"/>
  <c r="AE4" i="23"/>
  <c r="H231" i="4"/>
  <c r="AE25" i="1"/>
  <c r="AI73" i="23"/>
  <c r="F1054" i="4"/>
  <c r="AV80" i="23"/>
  <c r="AV72" i="1"/>
  <c r="AH20" i="23"/>
  <c r="AH28" i="1"/>
  <c r="F271" i="4"/>
  <c r="AI76" i="23"/>
  <c r="F1093" i="4"/>
  <c r="AL86" i="23"/>
  <c r="AL77" i="1"/>
  <c r="AY52" i="23"/>
  <c r="AY58" i="1"/>
  <c r="H638" i="4"/>
  <c r="S767" i="4"/>
  <c r="AM68" i="1"/>
  <c r="AO16" i="23"/>
  <c r="H129" i="4"/>
  <c r="AO17" i="1"/>
  <c r="AG100" i="23"/>
  <c r="AG83" i="1"/>
  <c r="AC88" i="23"/>
  <c r="F881" i="4"/>
  <c r="AC78" i="1"/>
  <c r="AI67" i="23"/>
  <c r="F989" i="4"/>
  <c r="BA8" i="23"/>
  <c r="BA5" i="1"/>
  <c r="AG57" i="23"/>
  <c r="AG62" i="1"/>
  <c r="AD67" i="23"/>
  <c r="F988" i="4"/>
  <c r="F4" i="24"/>
  <c r="AQ95" i="1"/>
  <c r="AC20" i="23"/>
  <c r="AC28" i="1"/>
  <c r="F270" i="4"/>
  <c r="AH12" i="23"/>
  <c r="D77" i="4"/>
  <c r="AH9" i="1"/>
  <c r="F76" i="4"/>
  <c r="AO41" i="23"/>
  <c r="H532" i="4"/>
  <c r="AO48" i="1"/>
  <c r="AL54" i="23"/>
  <c r="AL60" i="1"/>
  <c r="AE69" i="23"/>
  <c r="H1014" i="4"/>
  <c r="AG69" i="23" s="1"/>
  <c r="AG127" i="23" s="1"/>
  <c r="AE8" i="23"/>
  <c r="H23" i="4"/>
  <c r="AE5" i="1"/>
  <c r="AJ53" i="23"/>
  <c r="H648" i="4"/>
  <c r="AJ59" i="1"/>
  <c r="AG18" i="23"/>
  <c r="AG19" i="1"/>
  <c r="AJ52" i="23"/>
  <c r="H635" i="4"/>
  <c r="AJ58" i="1"/>
  <c r="AX66" i="23"/>
  <c r="F979" i="4"/>
  <c r="AT11" i="23"/>
  <c r="AT8" i="1"/>
  <c r="H65" i="4"/>
  <c r="AV88" i="23" l="1"/>
  <c r="AV78" i="1"/>
  <c r="AO76" i="23"/>
  <c r="H1094" i="4"/>
  <c r="AQ76" i="23" s="1"/>
  <c r="AR67" i="23"/>
  <c r="F991" i="4"/>
  <c r="AJ66" i="23"/>
  <c r="H976" i="4"/>
  <c r="AL66" i="23" s="1"/>
  <c r="AV40" i="23"/>
  <c r="AV47" i="1"/>
  <c r="AE66" i="23"/>
  <c r="H975" i="4"/>
  <c r="AG66" i="23" s="1"/>
  <c r="AG124" i="23" s="1"/>
  <c r="AG42" i="23"/>
  <c r="AG49" i="1"/>
  <c r="AO52" i="23"/>
  <c r="H636" i="4"/>
  <c r="AO58" i="1"/>
  <c r="AV30" i="23"/>
  <c r="AV39" i="1"/>
  <c r="AE77" i="23"/>
  <c r="H1105" i="4"/>
  <c r="AG77" i="23" s="1"/>
  <c r="AY73" i="23"/>
  <c r="H1057" i="4"/>
  <c r="BA73" i="23" s="1"/>
  <c r="AJ65" i="23"/>
  <c r="H962" i="4"/>
  <c r="AL65" i="23" s="1"/>
  <c r="AJ35" i="23"/>
  <c r="H479" i="4"/>
  <c r="AJ44" i="1"/>
  <c r="AG3" i="23"/>
  <c r="AG4" i="1"/>
  <c r="AE80" i="23"/>
  <c r="H803" i="4"/>
  <c r="AE72" i="1"/>
  <c r="AL30" i="23"/>
  <c r="AL39" i="1"/>
  <c r="AX41" i="23"/>
  <c r="AX48" i="1"/>
  <c r="F534" i="4"/>
  <c r="AJ42" i="23"/>
  <c r="H544" i="4"/>
  <c r="AJ49" i="1"/>
  <c r="AE73" i="23"/>
  <c r="H1053" i="4"/>
  <c r="AG73" i="23" s="1"/>
  <c r="AJ13" i="23"/>
  <c r="AJ10" i="1"/>
  <c r="H89" i="4"/>
  <c r="AM12" i="23"/>
  <c r="F77" i="4"/>
  <c r="AM9" i="1"/>
  <c r="AE88" i="23"/>
  <c r="H881" i="4"/>
  <c r="AE78" i="1"/>
  <c r="AJ20" i="23"/>
  <c r="AJ28" i="1"/>
  <c r="H271" i="4"/>
  <c r="AG4" i="23"/>
  <c r="AG25" i="1"/>
  <c r="AG58" i="23"/>
  <c r="AG63" i="1"/>
  <c r="AJ77" i="23"/>
  <c r="H1106" i="4"/>
  <c r="AL77" i="23" s="1"/>
  <c r="AT73" i="23"/>
  <c r="H1056" i="4"/>
  <c r="AV73" i="23" s="1"/>
  <c r="BA18" i="23"/>
  <c r="BA19" i="1"/>
  <c r="BA31" i="23"/>
  <c r="BA40" i="1"/>
  <c r="AG62" i="23"/>
  <c r="AG67" i="1"/>
  <c r="AG85" i="23"/>
  <c r="AG76" i="1"/>
  <c r="AC45" i="23"/>
  <c r="D583" i="4"/>
  <c r="F582" i="4"/>
  <c r="AC52" i="1"/>
  <c r="AL62" i="23"/>
  <c r="AL67" i="1"/>
  <c r="AL58" i="23"/>
  <c r="AL63" i="1"/>
  <c r="AQ85" i="23"/>
  <c r="AQ76" i="1"/>
  <c r="AV51" i="23"/>
  <c r="AV57" i="1"/>
  <c r="AQ62" i="23"/>
  <c r="AQ67" i="1"/>
  <c r="AJ47" i="23"/>
  <c r="AJ54" i="1"/>
  <c r="H922" i="4"/>
  <c r="AL18" i="23"/>
  <c r="AL19" i="1"/>
  <c r="AQ34" i="23"/>
  <c r="AQ43" i="1"/>
  <c r="BA50" i="23"/>
  <c r="BA56" i="1"/>
  <c r="AG129" i="23"/>
  <c r="AG61" i="23"/>
  <c r="AG66" i="1"/>
  <c r="AT76" i="23"/>
  <c r="H1095" i="4"/>
  <c r="AV76" i="23" s="1"/>
  <c r="AT34" i="23"/>
  <c r="H468" i="4"/>
  <c r="AT43" i="1"/>
  <c r="AL52" i="23"/>
  <c r="AL58" i="1"/>
  <c r="BA52" i="23"/>
  <c r="BA58" i="1"/>
  <c r="F5" i="24"/>
  <c r="G5" i="24" s="1"/>
  <c r="AV95" i="1"/>
  <c r="AV96" i="1" s="1"/>
  <c r="AG52" i="23"/>
  <c r="AG58" i="1"/>
  <c r="AJ63" i="23"/>
  <c r="H1119" i="4"/>
  <c r="AL63" i="23" s="1"/>
  <c r="AT66" i="23"/>
  <c r="H978" i="4"/>
  <c r="AV66" i="23" s="1"/>
  <c r="AE65" i="23"/>
  <c r="H961" i="4"/>
  <c r="AG65" i="23" s="1"/>
  <c r="AJ72" i="23"/>
  <c r="H1041" i="4"/>
  <c r="AL72" i="23" s="1"/>
  <c r="AG47" i="23"/>
  <c r="AG54" i="1"/>
  <c r="AQ96" i="1"/>
  <c r="AJ40" i="23"/>
  <c r="H518" i="4"/>
  <c r="AJ47" i="1"/>
  <c r="AO88" i="23"/>
  <c r="AO78" i="1"/>
  <c r="H883" i="4"/>
  <c r="AQ57" i="23"/>
  <c r="AQ62" i="1"/>
  <c r="AG130" i="23"/>
  <c r="AQ4" i="23"/>
  <c r="AQ25" i="1"/>
  <c r="AE46" i="23"/>
  <c r="H908" i="4"/>
  <c r="AG46" i="23" s="1"/>
  <c r="AV61" i="23"/>
  <c r="AV66" i="1"/>
  <c r="AO51" i="23"/>
  <c r="H623" i="4"/>
  <c r="AO57" i="1"/>
  <c r="AY76" i="23"/>
  <c r="H1096" i="4"/>
  <c r="BA76" i="23" s="1"/>
  <c r="AV18" i="23"/>
  <c r="AV19" i="1"/>
  <c r="AY67" i="23"/>
  <c r="H992" i="4"/>
  <c r="BA67" i="23" s="1"/>
  <c r="AY40" i="23"/>
  <c r="H521" i="4"/>
  <c r="AY47" i="1"/>
  <c r="AL49" i="23"/>
  <c r="AL55" i="1"/>
  <c r="AL11" i="23"/>
  <c r="AL8" i="1"/>
  <c r="AO72" i="23"/>
  <c r="H1042" i="4"/>
  <c r="AQ72" i="23" s="1"/>
  <c r="AT85" i="23"/>
  <c r="H858" i="4"/>
  <c r="AT76" i="1"/>
  <c r="AQ61" i="23"/>
  <c r="AQ66" i="1"/>
  <c r="AH44" i="23"/>
  <c r="F570" i="4"/>
  <c r="AH51" i="1"/>
  <c r="AL50" i="23"/>
  <c r="AL56" i="1"/>
  <c r="AT93" i="23"/>
  <c r="H1238" i="4"/>
  <c r="AV93" i="23" s="1"/>
  <c r="AJ56" i="23"/>
  <c r="AJ61" i="1"/>
  <c r="H674" i="4"/>
  <c r="AV11" i="23"/>
  <c r="AV8" i="1"/>
  <c r="AE67" i="23"/>
  <c r="H988" i="4"/>
  <c r="AG67" i="23" s="1"/>
  <c r="AG125" i="23" s="1"/>
  <c r="AL4" i="23"/>
  <c r="AL25" i="1"/>
  <c r="BA61" i="23"/>
  <c r="BA66" i="1"/>
  <c r="AL85" i="23"/>
  <c r="AL76" i="1"/>
  <c r="AG22" i="23"/>
  <c r="AG30" i="1"/>
  <c r="AQ31" i="23"/>
  <c r="AQ40" i="1"/>
  <c r="AG41" i="23"/>
  <c r="AG48" i="1"/>
  <c r="AL57" i="23"/>
  <c r="AL62" i="1"/>
  <c r="AN66" i="23"/>
  <c r="F977" i="4"/>
  <c r="AG32" i="23"/>
  <c r="AG41" i="1"/>
  <c r="AE84" i="23"/>
  <c r="H842" i="4"/>
  <c r="AE75" i="1"/>
  <c r="AG50" i="23"/>
  <c r="AG56" i="1"/>
  <c r="H50" i="4"/>
  <c r="AJ10" i="23"/>
  <c r="AJ7" i="1"/>
  <c r="AQ41" i="23"/>
  <c r="AQ48" i="1"/>
  <c r="S768" i="4"/>
  <c r="AW68" i="1" s="1"/>
  <c r="AR68" i="1"/>
  <c r="AO73" i="23"/>
  <c r="H1055" i="4"/>
  <c r="AQ73" i="23" s="1"/>
  <c r="AE43" i="23"/>
  <c r="H556" i="4"/>
  <c r="AE50" i="1"/>
  <c r="AV62" i="23"/>
  <c r="AV67" i="1"/>
  <c r="AV16" i="23"/>
  <c r="AV17" i="1"/>
  <c r="AG7" i="1"/>
  <c r="AG10" i="23"/>
  <c r="AO77" i="23"/>
  <c r="H1107" i="4"/>
  <c r="AQ77" i="23" s="1"/>
  <c r="AY77" i="23"/>
  <c r="H1109" i="4"/>
  <c r="BA77" i="23" s="1"/>
  <c r="AT10" i="23"/>
  <c r="AT7" i="1"/>
  <c r="H52" i="4"/>
  <c r="AY11" i="23"/>
  <c r="H66" i="4"/>
  <c r="AY8" i="1"/>
  <c r="AV19" i="23"/>
  <c r="AV22" i="1"/>
  <c r="BA16" i="23"/>
  <c r="BA17" i="1"/>
  <c r="AL51" i="23"/>
  <c r="AL57" i="1"/>
  <c r="AL61" i="23"/>
  <c r="AL66" i="1"/>
  <c r="AQ18" i="23"/>
  <c r="AQ19" i="1"/>
  <c r="C4" i="24"/>
  <c r="AQ108" i="23"/>
  <c r="AL48" i="23"/>
  <c r="AL68" i="1"/>
  <c r="AJ8" i="23"/>
  <c r="H24" i="4"/>
  <c r="AJ5" i="1"/>
  <c r="AL16" i="23"/>
  <c r="AL17" i="1"/>
  <c r="AJ84" i="23"/>
  <c r="AJ75" i="1"/>
  <c r="H843" i="4"/>
  <c r="AY55" i="23"/>
  <c r="H1161" i="4"/>
  <c r="BA55" i="23" s="1"/>
  <c r="AG8" i="23"/>
  <c r="AG5" i="1"/>
  <c r="AJ67" i="23"/>
  <c r="H989" i="4"/>
  <c r="AL67" i="23" s="1"/>
  <c r="AQ16" i="23"/>
  <c r="AQ17" i="1"/>
  <c r="AJ73" i="23"/>
  <c r="H1054" i="4"/>
  <c r="AL73" i="23" s="1"/>
  <c r="AJ41" i="23"/>
  <c r="H531" i="4"/>
  <c r="AJ48" i="1"/>
  <c r="AE76" i="23"/>
  <c r="H1092" i="4"/>
  <c r="AG76" i="23" s="1"/>
  <c r="AG134" i="23" s="1"/>
  <c r="AT52" i="23"/>
  <c r="H637" i="4"/>
  <c r="AT58" i="1"/>
  <c r="AV4" i="23"/>
  <c r="AV25" i="1"/>
  <c r="AJ68" i="23"/>
  <c r="H1002" i="4"/>
  <c r="AL68" i="23" s="1"/>
  <c r="AT65" i="23"/>
  <c r="H964" i="4"/>
  <c r="AV65" i="23" s="1"/>
  <c r="AY66" i="23"/>
  <c r="H979" i="4"/>
  <c r="BA66" i="23" s="1"/>
  <c r="AL53" i="23"/>
  <c r="AL59" i="1"/>
  <c r="AJ12" i="23"/>
  <c r="H76" i="4"/>
  <c r="AJ9" i="1"/>
  <c r="AE20" i="23"/>
  <c r="H270" i="4"/>
  <c r="AE28" i="1"/>
  <c r="AJ76" i="23"/>
  <c r="H1093" i="4"/>
  <c r="AL76" i="23" s="1"/>
  <c r="BA32" i="23"/>
  <c r="BA41" i="1"/>
  <c r="BA58" i="23"/>
  <c r="BA63" i="1"/>
  <c r="BA62" i="23"/>
  <c r="BA67" i="1"/>
  <c r="AQ32" i="23"/>
  <c r="AQ41" i="1"/>
  <c r="AY19" i="23"/>
  <c r="H196" i="4"/>
  <c r="AY22" i="1"/>
  <c r="BA51" i="23"/>
  <c r="BA57" i="1"/>
  <c r="BA104" i="23"/>
  <c r="BA112" i="23" s="1"/>
  <c r="BA113" i="23" s="1"/>
  <c r="BA87" i="1"/>
  <c r="AJ88" i="23"/>
  <c r="H882" i="4"/>
  <c r="AJ78" i="1"/>
  <c r="AG121" i="23"/>
  <c r="AG16" i="23"/>
  <c r="AG17" i="1"/>
  <c r="AG31" i="23"/>
  <c r="AG40" i="1"/>
  <c r="AV50" i="23"/>
  <c r="AV56" i="1"/>
  <c r="G4" i="24"/>
  <c r="AJ9" i="23"/>
  <c r="H37" i="4"/>
  <c r="AJ6" i="1"/>
  <c r="AV58" i="23"/>
  <c r="AV63" i="1"/>
  <c r="AJ43" i="23"/>
  <c r="H557" i="4"/>
  <c r="AJ50" i="1"/>
  <c r="AT41" i="23"/>
  <c r="H533" i="4"/>
  <c r="AT48" i="1"/>
  <c r="AG81" i="23"/>
  <c r="AG73" i="1"/>
  <c r="AG51" i="23"/>
  <c r="AG57" i="1"/>
  <c r="AV102" i="23"/>
  <c r="AV85" i="1"/>
  <c r="AV91" i="1" s="1"/>
  <c r="K7" i="19"/>
  <c r="AQ58" i="23"/>
  <c r="AQ63" i="1"/>
  <c r="AH46" i="23"/>
  <c r="F909" i="4"/>
  <c r="AM8" i="23"/>
  <c r="AM5" i="1"/>
  <c r="F25" i="4"/>
  <c r="AN43" i="23"/>
  <c r="E559" i="4"/>
  <c r="AN50" i="1"/>
  <c r="F558" i="4"/>
  <c r="AG13" i="23"/>
  <c r="AG10" i="1"/>
  <c r="AL32" i="23"/>
  <c r="AL41" i="1"/>
  <c r="AL81" i="23"/>
  <c r="AL73" i="1"/>
  <c r="AT77" i="23"/>
  <c r="H1108" i="4"/>
  <c r="AV77" i="23" s="1"/>
  <c r="AE44" i="23"/>
  <c r="AE51" i="1"/>
  <c r="H569" i="4"/>
  <c r="AW93" i="23"/>
  <c r="F1239" i="4"/>
  <c r="AW34" i="23"/>
  <c r="F469" i="4"/>
  <c r="AW43" i="1"/>
  <c r="AL12" i="23" l="1"/>
  <c r="AL9" i="1"/>
  <c r="AL8" i="23"/>
  <c r="AL5" i="1"/>
  <c r="AG84" i="23"/>
  <c r="AG75" i="1"/>
  <c r="AQ51" i="23"/>
  <c r="AQ57" i="1"/>
  <c r="AO12" i="23"/>
  <c r="AO9" i="1"/>
  <c r="H77" i="4"/>
  <c r="AY93" i="23"/>
  <c r="H1239" i="4"/>
  <c r="BA93" i="23" s="1"/>
  <c r="AJ46" i="23"/>
  <c r="H909" i="4"/>
  <c r="AL46" i="23" s="1"/>
  <c r="AL9" i="23"/>
  <c r="AL6" i="1"/>
  <c r="AG20" i="23"/>
  <c r="AG28" i="1"/>
  <c r="AV52" i="23"/>
  <c r="AV58" i="1"/>
  <c r="AG43" i="23"/>
  <c r="AG50" i="1"/>
  <c r="AL56" i="23"/>
  <c r="AL61" i="1"/>
  <c r="AJ44" i="23"/>
  <c r="H570" i="4"/>
  <c r="AJ51" i="1"/>
  <c r="AE45" i="23"/>
  <c r="AE52" i="1"/>
  <c r="H582" i="4"/>
  <c r="AG131" i="23"/>
  <c r="AL35" i="23"/>
  <c r="AL44" i="1"/>
  <c r="AL41" i="23"/>
  <c r="AL48" i="1"/>
  <c r="AL84" i="23"/>
  <c r="AL75" i="1"/>
  <c r="AV85" i="23"/>
  <c r="AV76" i="1"/>
  <c r="AV34" i="23"/>
  <c r="AV43" i="1"/>
  <c r="AH45" i="23"/>
  <c r="F583" i="4"/>
  <c r="AH52" i="1"/>
  <c r="AL13" i="23"/>
  <c r="AL10" i="1"/>
  <c r="AY41" i="23"/>
  <c r="AY48" i="1"/>
  <c r="H534" i="4"/>
  <c r="AG80" i="1"/>
  <c r="AG82" i="1" s="1"/>
  <c r="AG90" i="1" s="1"/>
  <c r="AG92" i="1" s="1"/>
  <c r="AG98" i="1" s="1"/>
  <c r="AS43" i="23"/>
  <c r="F559" i="4"/>
  <c r="E560" i="4"/>
  <c r="AS50" i="1"/>
  <c r="AL43" i="23"/>
  <c r="AL50" i="1"/>
  <c r="BA19" i="23"/>
  <c r="BA22" i="1"/>
  <c r="AL10" i="23"/>
  <c r="AL7" i="1"/>
  <c r="AO66" i="23"/>
  <c r="H977" i="4"/>
  <c r="AQ66" i="23" s="1"/>
  <c r="J3" i="27"/>
  <c r="AL42" i="23"/>
  <c r="AL49" i="1"/>
  <c r="AG80" i="23"/>
  <c r="AG72" i="1"/>
  <c r="AQ52" i="23"/>
  <c r="AQ58" i="1"/>
  <c r="BA102" i="23"/>
  <c r="BA85" i="1"/>
  <c r="BA91" i="1" s="1"/>
  <c r="AV41" i="23"/>
  <c r="AV48" i="1"/>
  <c r="AL88" i="23"/>
  <c r="AL78" i="1"/>
  <c r="BA11" i="23"/>
  <c r="BA8" i="1"/>
  <c r="BA80" i="1" s="1"/>
  <c r="BA82" i="1" s="1"/>
  <c r="BA90" i="1" s="1"/>
  <c r="BA92" i="1" s="1"/>
  <c r="AL20" i="23"/>
  <c r="AL28" i="1"/>
  <c r="AG88" i="23"/>
  <c r="AG78" i="1"/>
  <c r="AO43" i="23"/>
  <c r="H558" i="4"/>
  <c r="AO50" i="1"/>
  <c r="AO8" i="23"/>
  <c r="H25" i="4"/>
  <c r="AO5" i="1"/>
  <c r="AY34" i="23"/>
  <c r="H469" i="4"/>
  <c r="AY43" i="1"/>
  <c r="AG44" i="23"/>
  <c r="AG51" i="1"/>
  <c r="C5" i="24"/>
  <c r="AV108" i="23"/>
  <c r="I3" i="27"/>
  <c r="F6" i="24"/>
  <c r="G6" i="24" s="1"/>
  <c r="BA95" i="1"/>
  <c r="BA96" i="1" s="1"/>
  <c r="AV10" i="23"/>
  <c r="AV7" i="1"/>
  <c r="AV80" i="1" s="1"/>
  <c r="AV82" i="1" s="1"/>
  <c r="AV90" i="1" s="1"/>
  <c r="AV92" i="1" s="1"/>
  <c r="AV98" i="1" s="1"/>
  <c r="BA40" i="23"/>
  <c r="BA47" i="1"/>
  <c r="AQ88" i="23"/>
  <c r="AQ78" i="1"/>
  <c r="AL40" i="23"/>
  <c r="AL47" i="1"/>
  <c r="AG123" i="23"/>
  <c r="AG136" i="23" s="1"/>
  <c r="AL47" i="23"/>
  <c r="AL54" i="1"/>
  <c r="AG135" i="23"/>
  <c r="AT67" i="23"/>
  <c r="H991" i="4"/>
  <c r="AV67" i="23" s="1"/>
  <c r="K3" i="27" l="1"/>
  <c r="C6" i="24"/>
  <c r="BA108" i="23"/>
  <c r="AL80" i="1"/>
  <c r="AL82" i="1" s="1"/>
  <c r="AL90" i="1" s="1"/>
  <c r="AL92" i="1" s="1"/>
  <c r="AL98" i="1" s="1"/>
  <c r="AX43" i="23"/>
  <c r="F560" i="4"/>
  <c r="AX50" i="1"/>
  <c r="BA41" i="23"/>
  <c r="BA48" i="1"/>
  <c r="AL44" i="23"/>
  <c r="AL51" i="1"/>
  <c r="AQ12" i="23"/>
  <c r="AQ9" i="1"/>
  <c r="AQ8" i="23"/>
  <c r="AQ5" i="1"/>
  <c r="AQ80" i="1" s="1"/>
  <c r="AQ82" i="1" s="1"/>
  <c r="AQ90" i="1" s="1"/>
  <c r="AQ92" i="1" s="1"/>
  <c r="AQ98" i="1" s="1"/>
  <c r="AJ45" i="23"/>
  <c r="AJ52" i="1"/>
  <c r="H583" i="4"/>
  <c r="BA34" i="23"/>
  <c r="BA43" i="1"/>
  <c r="AG45" i="23"/>
  <c r="AG97" i="23" s="1"/>
  <c r="AG99" i="23" s="1"/>
  <c r="AG52" i="1"/>
  <c r="BA98" i="1"/>
  <c r="AQ43" i="23"/>
  <c r="AQ50" i="1"/>
  <c r="AT43" i="23"/>
  <c r="H559" i="4"/>
  <c r="AT50" i="1"/>
  <c r="AV43" i="23" l="1"/>
  <c r="AV97" i="23" s="1"/>
  <c r="AV99" i="23" s="1"/>
  <c r="AV50" i="1"/>
  <c r="AL45" i="23"/>
  <c r="AL97" i="23" s="1"/>
  <c r="AL99" i="23" s="1"/>
  <c r="AL52" i="1"/>
  <c r="AQ97" i="23"/>
  <c r="AQ99" i="23" s="1"/>
  <c r="B2" i="24"/>
  <c r="D2" i="24" s="1"/>
  <c r="AG107" i="23"/>
  <c r="AG109" i="23" s="1"/>
  <c r="AG115" i="23" s="1"/>
  <c r="AY43" i="23"/>
  <c r="H560" i="4"/>
  <c r="AY50" i="1"/>
  <c r="BA43" i="23" l="1"/>
  <c r="BA97" i="23" s="1"/>
  <c r="BA99" i="23" s="1"/>
  <c r="BA50" i="1"/>
  <c r="B4" i="24"/>
  <c r="D4" i="24" s="1"/>
  <c r="AQ107" i="23"/>
  <c r="AQ109" i="23" s="1"/>
  <c r="AQ115" i="23" s="1"/>
  <c r="B5" i="24"/>
  <c r="D5" i="24" s="1"/>
  <c r="AV107" i="23"/>
  <c r="AV109" i="23" s="1"/>
  <c r="AV115" i="23" s="1"/>
  <c r="G2" i="27"/>
  <c r="H2" i="24"/>
  <c r="B3" i="24"/>
  <c r="D3" i="24" s="1"/>
  <c r="AL107" i="23"/>
  <c r="AL109" i="23" s="1"/>
  <c r="AL115" i="23" s="1"/>
  <c r="J2" i="27" l="1"/>
  <c r="H5" i="24"/>
  <c r="H2" i="27"/>
  <c r="H3" i="24"/>
  <c r="B6" i="24"/>
  <c r="D6" i="24" s="1"/>
  <c r="BA107" i="23"/>
  <c r="BA109" i="23" s="1"/>
  <c r="BA115" i="23" s="1"/>
  <c r="I2" i="27"/>
  <c r="H4" i="24"/>
  <c r="K2" i="27" l="1"/>
  <c r="H6" i="24"/>
</calcChain>
</file>

<file path=xl/comments1.xml><?xml version="1.0" encoding="utf-8"?>
<comments xmlns="http://schemas.openxmlformats.org/spreadsheetml/2006/main">
  <authors>
    <author>DC User</author>
  </authors>
  <commentList>
    <comment ref="F4" authorId="0">
      <text>
        <r>
          <rPr>
            <b/>
            <sz val="8"/>
            <color indexed="81"/>
            <rFont val="Tahoma"/>
            <family val="2"/>
          </rPr>
          <t>DC User:</t>
        </r>
        <r>
          <rPr>
            <sz val="8"/>
            <color indexed="81"/>
            <rFont val="Tahoma"/>
            <family val="2"/>
          </rPr>
          <t xml:space="preserve">
Average enrollment for first 2 months of FY 12.</t>
        </r>
      </text>
    </comment>
  </commentList>
</comments>
</file>

<file path=xl/sharedStrings.xml><?xml version="1.0" encoding="utf-8"?>
<sst xmlns="http://schemas.openxmlformats.org/spreadsheetml/2006/main" count="2392" uniqueCount="374">
  <si>
    <r>
      <rPr>
        <b/>
        <sz val="11"/>
        <color theme="9" tint="-0.249977111117893"/>
        <rFont val="Calibri"/>
        <family val="2"/>
        <scheme val="minor"/>
      </rPr>
      <t xml:space="preserve">Trended years 1-5 against enrollment for user population, and then reduced by 50% to reflect greater utilization control of this service.     </t>
    </r>
    <r>
      <rPr>
        <sz val="11"/>
        <color rgb="FFFF0000"/>
        <rFont val="Calibri"/>
        <family val="2"/>
        <scheme val="minor"/>
      </rPr>
      <t xml:space="preserve">  86 current enrollment year 8                                                                                                                                                                                                                                                                                                     </t>
    </r>
  </si>
  <si>
    <t>DDS2015</t>
  </si>
  <si>
    <t>DDs2015</t>
  </si>
  <si>
    <t>expect increasing enrollment with employment first effort</t>
  </si>
  <si>
    <r>
      <rPr>
        <b/>
        <sz val="11"/>
        <color theme="9" tint="-0.249977111117893"/>
        <rFont val="Calibri"/>
        <family val="2"/>
        <scheme val="minor"/>
      </rPr>
      <t>Trended years 1-5 for avg. units per user. Grew number of users by the same growth percentage as overall waiver enrollment.</t>
    </r>
    <r>
      <rPr>
        <b/>
        <sz val="11"/>
        <color rgb="FF00B0F0"/>
        <rFont val="Calibri"/>
        <family val="2"/>
        <scheme val="minor"/>
      </rPr>
      <t xml:space="preserve"> </t>
    </r>
    <r>
      <rPr>
        <b/>
        <sz val="11"/>
        <color rgb="FF7030A0"/>
        <rFont val="Calibri"/>
        <family val="2"/>
        <scheme val="minor"/>
      </rPr>
      <t>Did not trend enrollment because the projections were significantly higher than the year 4 actuals (78 - WY 5, 81 - WY 6).</t>
    </r>
    <r>
      <rPr>
        <b/>
        <sz val="11"/>
        <color rgb="FF00B0F0"/>
        <rFont val="Calibri"/>
        <family val="2"/>
        <scheme val="minor"/>
      </rPr>
      <t xml:space="preserve"> </t>
    </r>
    <r>
      <rPr>
        <sz val="11"/>
        <color rgb="FFFF0000"/>
        <rFont val="Calibri"/>
        <family val="2"/>
        <scheme val="minor"/>
      </rPr>
      <t xml:space="preserve">                                                                                                                                                 </t>
    </r>
    <r>
      <rPr>
        <b/>
        <sz val="11"/>
        <color rgb="FF00B0F0"/>
        <rFont val="Calibri"/>
        <family val="2"/>
        <scheme val="minor"/>
      </rPr>
      <t xml:space="preserve">
Avg. Cost/Unit: New Rates tab.
Plus 26 users since 10/2103 -DDS</t>
    </r>
  </si>
  <si>
    <r>
      <rPr>
        <b/>
        <sz val="11"/>
        <color theme="9" tint="-0.249977111117893"/>
        <rFont val="Calibri"/>
        <family val="2"/>
        <scheme val="minor"/>
      </rPr>
      <t xml:space="preserve">Average units per user is trended on actuals from years 1-5 with the independent variable being each successive year, and then halved. Reason for 50% reduction is tightened utilization controls in current waiver.  Current year enrollment is 245 beneficiaries.  The independent variable is the total waiver enrollment.                     </t>
    </r>
    <r>
      <rPr>
        <sz val="11"/>
        <color rgb="FFFF0000"/>
        <rFont val="Calibri"/>
        <family val="2"/>
        <scheme val="minor"/>
      </rPr>
      <t xml:space="preserve">                                                                                                                                    </t>
    </r>
    <r>
      <rPr>
        <b/>
        <sz val="11"/>
        <color rgb="FF00B0F0"/>
        <rFont val="Calibri"/>
        <family val="2"/>
        <scheme val="minor"/>
      </rPr>
      <t>Avg. Cost/Unit: New Rates tab  Utilization running lower since 2013 -DDS - plus 43 users since 2013 - DDS</t>
    </r>
  </si>
  <si>
    <r>
      <rPr>
        <b/>
        <sz val="11"/>
        <color theme="9" tint="-0.249977111117893"/>
        <rFont val="Calibri"/>
        <family val="2"/>
        <scheme val="minor"/>
      </rPr>
      <t>Trended years 1-5 for avg. units per user. Grew number of users by the same growth percentage as overall waiver enrollment.</t>
    </r>
    <r>
      <rPr>
        <b/>
        <sz val="11"/>
        <color rgb="FF00B0F0"/>
        <rFont val="Calibri"/>
        <family val="2"/>
        <scheme val="minor"/>
      </rPr>
      <t xml:space="preserve">
Avg. Cost/Unit: New Rates tab.
Plus 29 users since 2013 -DDS</t>
    </r>
  </si>
  <si>
    <t>current enrollment</t>
  </si>
  <si>
    <r>
      <rPr>
        <b/>
        <sz val="11"/>
        <color theme="9" tint="-0.249977111117893"/>
        <rFont val="Calibri"/>
        <family val="2"/>
        <scheme val="minor"/>
      </rPr>
      <t xml:space="preserve">Trended years 2-5 for avg. units per user, year 1 seemed to be an outlier in comparison to waiver years 2-5. Trended years 1-5 against enrollment for user population.     </t>
    </r>
    <r>
      <rPr>
        <b/>
        <sz val="11"/>
        <color rgb="FF00B0F0"/>
        <rFont val="Calibri"/>
        <family val="2"/>
        <scheme val="minor"/>
      </rPr>
      <t xml:space="preserve">                                                                                                                                                                                                                                                                                                               
Avg. Cost/Unit: New Rates tab. 
adjusted 2015 current enrollment and units as average cost is 15 minute unit not hourly
</t>
    </r>
  </si>
  <si>
    <t>2015 current enrollment year 8 and adjusted units to reflect 15 minute units</t>
  </si>
  <si>
    <r>
      <rPr>
        <b/>
        <sz val="11"/>
        <color theme="9" tint="-0.249977111117893"/>
        <rFont val="Calibri"/>
        <family val="2"/>
        <scheme val="minor"/>
      </rPr>
      <t xml:space="preserve">Enrollment set at 10% of total population for supported employment training. Utilization based on 8 months with 22 working days of 8 hours. (4 units/hour * 6 hours/day * 22 working days/month * 8 months).      </t>
    </r>
    <r>
      <rPr>
        <sz val="11"/>
        <color rgb="FFFF0000"/>
        <rFont val="Calibri"/>
        <family val="2"/>
        <scheme val="minor"/>
      </rPr>
      <t xml:space="preserve">                                                                                                                                                                                                                                </t>
    </r>
    <r>
      <rPr>
        <b/>
        <sz val="11"/>
        <color rgb="FF00B0F0"/>
        <rFont val="Calibri"/>
        <family val="2"/>
        <scheme val="minor"/>
      </rPr>
      <t xml:space="preserve">
Avg. Cost/Unit: New Rates tab                                                                                                                                                                                                                                                                              </t>
    </r>
  </si>
  <si>
    <t>Day Habilitation</t>
  </si>
  <si>
    <t>Companion</t>
  </si>
  <si>
    <t>Change in rules does not require such frequent assessments</t>
  </si>
  <si>
    <t>*</t>
  </si>
  <si>
    <t>DDS</t>
  </si>
  <si>
    <t>ok</t>
  </si>
  <si>
    <t>reduced</t>
  </si>
  <si>
    <t>by 6</t>
  </si>
  <si>
    <t>dds</t>
  </si>
  <si>
    <t>OK</t>
  </si>
  <si>
    <t>Creative Arts Therapy</t>
  </si>
  <si>
    <t>Companion Group</t>
  </si>
  <si>
    <t>Day Habilitation Sm Group</t>
  </si>
  <si>
    <t>Day Habilitation Small Group</t>
  </si>
  <si>
    <t>Day Habilitation Meal Modifier</t>
  </si>
  <si>
    <t>Day Hab Meal Modifier</t>
  </si>
  <si>
    <t>Used growth same rate as companion</t>
  </si>
  <si>
    <t>Individualized Day meal modifier</t>
  </si>
  <si>
    <t>Indivualized Day Meal Mod</t>
  </si>
  <si>
    <t>Individualized Day Meal Modifier</t>
  </si>
  <si>
    <t>Used growth same rate as the sum of Individualized Day and Individualized Day 1:1</t>
  </si>
  <si>
    <t>includes delivery</t>
  </si>
  <si>
    <t>Used growth same rate as the sum of all forms of day hab</t>
  </si>
  <si>
    <t>DD Waiver Projections, by service, from 372 data- FY 15 (waiver year 3) service authorizations and FY 13 (waiver year 2) utilization analysis/ plus 50 people waiver amendment Year 4</t>
  </si>
  <si>
    <t>DDS 13/14 data</t>
  </si>
  <si>
    <t>DDS 13/14</t>
  </si>
  <si>
    <t>DDS lost one vendor</t>
  </si>
  <si>
    <t>DDS employment initiatives</t>
  </si>
  <si>
    <r>
      <rPr>
        <b/>
        <sz val="11"/>
        <color theme="9" tint="-0.249977111117893"/>
        <rFont val="Calibri"/>
        <family val="2"/>
        <scheme val="minor"/>
      </rPr>
      <t>Trended years 3-5 for avg. units per user, year 1 &amp; 2  seemed to be an outlier in comparison to waiver years 3-5. Trended years 1-5 against enrollment for user population.</t>
    </r>
    <r>
      <rPr>
        <b/>
        <sz val="11"/>
        <color rgb="FF00B0F0"/>
        <rFont val="Calibri"/>
        <family val="2"/>
        <scheme val="minor"/>
      </rPr>
      <t xml:space="preserve">        </t>
    </r>
    <r>
      <rPr>
        <sz val="11"/>
        <color rgb="FFFF0000"/>
        <rFont val="Calibri"/>
        <family val="2"/>
        <scheme val="minor"/>
      </rPr>
      <t xml:space="preserve">                                                                                                                                                                                                                                                                                                    </t>
    </r>
    <r>
      <rPr>
        <b/>
        <sz val="11"/>
        <color rgb="FF00B0F0"/>
        <rFont val="Calibri"/>
        <family val="2"/>
        <scheme val="minor"/>
      </rPr>
      <t>Avg. Cost/Unit: New Rates tab</t>
    </r>
  </si>
  <si>
    <t>Users per DDS</t>
  </si>
  <si>
    <r>
      <rPr>
        <b/>
        <sz val="11"/>
        <color theme="9" tint="-0.249977111117893"/>
        <rFont val="Calibri"/>
        <family val="2"/>
        <scheme val="minor"/>
      </rPr>
      <t xml:space="preserve">Enrollment set at 15% of total population for supported employment training. Utilization based on 8 months with 22 working days of 8 hours. (4 units/hour * 6 hours/day * 22 working days/month * 8 months).          </t>
    </r>
    <r>
      <rPr>
        <sz val="11"/>
        <color rgb="FFFF0000"/>
        <rFont val="Calibri"/>
        <family val="2"/>
        <scheme val="minor"/>
      </rPr>
      <t xml:space="preserve">                                                                                                                                                                                                                                 </t>
    </r>
    <r>
      <rPr>
        <b/>
        <sz val="11"/>
        <color rgb="FF00B0F0"/>
        <rFont val="Calibri"/>
        <family val="2"/>
        <scheme val="minor"/>
      </rPr>
      <t xml:space="preserve"> </t>
    </r>
    <r>
      <rPr>
        <b/>
        <sz val="11"/>
        <color rgb="FF7030A0"/>
        <rFont val="Calibri"/>
        <family val="2"/>
        <scheme val="minor"/>
      </rPr>
      <t>Year 5: ?</t>
    </r>
    <r>
      <rPr>
        <b/>
        <sz val="11"/>
        <color rgb="FF00B0F0"/>
        <rFont val="Calibri"/>
        <family val="2"/>
        <scheme val="minor"/>
      </rPr>
      <t xml:space="preserve">
Avg. Cost/Unit: New Rates tab                                                                                                                                                                                                                                                                              
</t>
    </r>
  </si>
  <si>
    <r>
      <rPr>
        <b/>
        <sz val="11"/>
        <color theme="9" tint="-0.249977111117893"/>
        <rFont val="Calibri"/>
        <family val="2"/>
        <scheme val="minor"/>
      </rPr>
      <t xml:space="preserve">Enrollment is trended based on total enrollment. Utilization calculated by dividing $2250 by the cost of 45 minute session.  This result is then divided by the 4 services to generate the utilization figure.         </t>
    </r>
    <r>
      <rPr>
        <b/>
        <sz val="11"/>
        <color rgb="FF00B0F0"/>
        <rFont val="Calibri"/>
        <family val="2"/>
        <scheme val="minor"/>
      </rPr>
      <t xml:space="preserve">       </t>
    </r>
    <r>
      <rPr>
        <b/>
        <sz val="11"/>
        <color rgb="FF7030A0"/>
        <rFont val="Calibri"/>
        <family val="2"/>
        <scheme val="minor"/>
      </rPr>
      <t xml:space="preserve">                                                                                                                                                                                                                          </t>
    </r>
    <r>
      <rPr>
        <b/>
        <sz val="11"/>
        <color rgb="FF00B0F0"/>
        <rFont val="Calibri"/>
        <family val="2"/>
        <scheme val="minor"/>
      </rPr>
      <t xml:space="preserve">                                                                                                                                                                          </t>
    </r>
  </si>
  <si>
    <r>
      <rPr>
        <b/>
        <sz val="11"/>
        <color theme="9" tint="-0.249977111117893"/>
        <rFont val="Calibri"/>
        <family val="2"/>
        <scheme val="minor"/>
      </rPr>
      <t xml:space="preserve">Enrollment is a trend of waiver years 3-5 users in relation to the total waiver population (Waiver year 1 enrollment seemed to be significantly lower than the more recent years-even considering total waiver population). Enrollment projections for waiver years 6-10 split in half, with remaining recipients in the same supported living category w/ transportation. </t>
    </r>
    <r>
      <rPr>
        <b/>
        <sz val="11"/>
        <color rgb="FF7030A0"/>
        <rFont val="Calibri"/>
        <family val="2"/>
        <scheme val="minor"/>
      </rPr>
      <t xml:space="preserve">Utilization is trended from years 3-5.           </t>
    </r>
    <r>
      <rPr>
        <sz val="11"/>
        <color rgb="FFFF0000"/>
        <rFont val="Calibri"/>
        <family val="2"/>
        <scheme val="minor"/>
      </rPr>
      <t xml:space="preserve">                                                                                                                                                 </t>
    </r>
    <r>
      <rPr>
        <b/>
        <sz val="11"/>
        <color rgb="FF00B0F0"/>
        <rFont val="Calibri"/>
        <family val="2"/>
        <scheme val="minor"/>
      </rPr>
      <t xml:space="preserve">
Avg. Cost/Unit: New Rates tab. 
</t>
    </r>
  </si>
  <si>
    <t>Per DDS, delete the service.</t>
  </si>
  <si>
    <t>Users forecast based on enrollment.</t>
  </si>
  <si>
    <r>
      <rPr>
        <b/>
        <sz val="11"/>
        <color theme="9" tint="-0.249977111117893"/>
        <rFont val="Calibri"/>
        <family val="2"/>
        <scheme val="minor"/>
      </rPr>
      <t xml:space="preserve">Users are trended based on enrollment.  Utilization is based on a $2,250 per person cap on arts therapies services. $2,250 yearly cap per person for all Arts Therapies services. Utilization calculated by dividing $2250 by the cost of 45 minute session.  This result then divided by the 4 services to generate the utilization figure.  </t>
    </r>
    <r>
      <rPr>
        <sz val="11"/>
        <color theme="9" tint="-0.249977111117893"/>
        <rFont val="Calibri"/>
        <family val="2"/>
        <scheme val="minor"/>
      </rPr>
      <t xml:space="preserve">            </t>
    </r>
    <r>
      <rPr>
        <sz val="11"/>
        <color rgb="FFFF0000"/>
        <rFont val="Calibri"/>
        <family val="2"/>
        <scheme val="minor"/>
      </rPr>
      <t xml:space="preserve">                                                                                                                                                                                                                                 </t>
    </r>
    <r>
      <rPr>
        <b/>
        <sz val="11"/>
        <color rgb="FF00B0F0"/>
        <rFont val="Calibri"/>
        <family val="2"/>
        <scheme val="minor"/>
      </rPr>
      <t xml:space="preserve">
Avg. Cost/Unit: see New Rates tab
</t>
    </r>
  </si>
  <si>
    <t>Per DDS</t>
  </si>
  <si>
    <t>Delete per DDS</t>
  </si>
  <si>
    <r>
      <rPr>
        <b/>
        <sz val="11"/>
        <color theme="9" tint="-0.249977111117893"/>
        <rFont val="Calibri"/>
        <family val="2"/>
        <scheme val="minor"/>
      </rPr>
      <t xml:space="preserve">Trended years 1-5 for avg. units per user. </t>
    </r>
    <r>
      <rPr>
        <b/>
        <sz val="11"/>
        <color rgb="FF7030A0"/>
        <rFont val="Calibri"/>
        <family val="2"/>
        <scheme val="minor"/>
      </rPr>
      <t xml:space="preserve">Held user total costant after meeting with DDS indicated the goal is to not utilize res hab for new placements frequently.    </t>
    </r>
    <r>
      <rPr>
        <sz val="11"/>
        <color rgb="FFFF0000"/>
        <rFont val="Calibri"/>
        <family val="2"/>
        <scheme val="minor"/>
      </rPr>
      <t xml:space="preserve">                                                                                                                                                                                                                                                                                                                </t>
    </r>
    <r>
      <rPr>
        <b/>
        <sz val="11"/>
        <color rgb="FF00B0F0"/>
        <rFont val="Calibri"/>
        <family val="2"/>
        <scheme val="minor"/>
      </rPr>
      <t xml:space="preserve">                                                                                                                                                                                                                                                          </t>
    </r>
  </si>
  <si>
    <r>
      <rPr>
        <b/>
        <sz val="11"/>
        <color theme="9" tint="-0.249977111117893"/>
        <rFont val="Calibri"/>
        <family val="2"/>
        <scheme val="minor"/>
      </rPr>
      <t>Trended years 1-5 for avg. units per user.</t>
    </r>
    <r>
      <rPr>
        <b/>
        <sz val="11"/>
        <color rgb="FF7030A0"/>
        <rFont val="Calibri"/>
        <family val="2"/>
        <scheme val="minor"/>
      </rPr>
      <t xml:space="preserve"> Held user total costant after meeting with DDS indicated the goal is to not utilize res hab for new placements frequently.       </t>
    </r>
    <r>
      <rPr>
        <sz val="11"/>
        <color rgb="FFFF0000"/>
        <rFont val="Calibri"/>
        <family val="2"/>
        <scheme val="minor"/>
      </rPr>
      <t xml:space="preserve">                                                                                                                                                                                                                                                                                                        </t>
    </r>
    <r>
      <rPr>
        <b/>
        <sz val="11"/>
        <color rgb="FF00B0F0"/>
        <rFont val="Calibri"/>
        <family val="2"/>
        <scheme val="minor"/>
      </rPr>
      <t xml:space="preserve">                                                                                                                                                                                                                                                           </t>
    </r>
  </si>
  <si>
    <r>
      <rPr>
        <b/>
        <sz val="11"/>
        <color theme="9" tint="-0.249977111117893"/>
        <rFont val="Calibri"/>
        <family val="2"/>
        <scheme val="minor"/>
      </rPr>
      <t xml:space="preserve">Trended years 1-5 for avg. units per user.  </t>
    </r>
    <r>
      <rPr>
        <b/>
        <sz val="11"/>
        <color rgb="FF7030A0"/>
        <rFont val="Calibri"/>
        <family val="2"/>
        <scheme val="minor"/>
      </rPr>
      <t xml:space="preserve">Held user total costant after meeting with DDS indicated the goal is to not utilize res hab for new placements frequently.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</si>
  <si>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 xml:space="preserve">Trended years 3-5 for avg. units per user. </t>
    </r>
    <r>
      <rPr>
        <b/>
        <sz val="11"/>
        <color rgb="FF7030A0"/>
        <rFont val="Calibri"/>
        <family val="2"/>
        <scheme val="minor"/>
      </rPr>
      <t xml:space="preserve">Held user total costant after meeting with DDS indicated the goal is to not utilize res hab for new placements frequently.    </t>
    </r>
    <r>
      <rPr>
        <sz val="11"/>
        <color rgb="FFFF0000"/>
        <rFont val="Calibri"/>
        <family val="2"/>
        <scheme val="minor"/>
      </rPr>
      <t xml:space="preserve">                                                                                                                                                                                                                                                                                                                       </t>
    </r>
    <r>
      <rPr>
        <b/>
        <sz val="11"/>
        <color rgb="FF00B0F0"/>
        <rFont val="Calibri"/>
        <family val="2"/>
        <scheme val="minor"/>
      </rPr>
      <t xml:space="preserve">                                                                                                                                                                                                                                                               </t>
    </r>
  </si>
  <si>
    <r>
      <rPr>
        <b/>
        <sz val="11"/>
        <color theme="9" tint="-0.249977111117893"/>
        <rFont val="Calibri"/>
        <family val="2"/>
        <scheme val="minor"/>
      </rPr>
      <t>Averaged years 1-5 for avg. units per user.</t>
    </r>
    <r>
      <rPr>
        <sz val="11"/>
        <color rgb="FFFF0000"/>
        <rFont val="Calibri"/>
        <family val="2"/>
        <scheme val="minor"/>
      </rPr>
      <t xml:space="preserve"> </t>
    </r>
    <r>
      <rPr>
        <b/>
        <sz val="11"/>
        <color rgb="FF7030A0"/>
        <rFont val="Calibri"/>
        <family val="2"/>
        <scheme val="minor"/>
      </rPr>
      <t xml:space="preserve">Grew number of users by the trend of years 1-4 vs total waiver enrollment. Reduced enrollment by proportionate share of Group Supported Employment and  Long Term Follow-Up Employment (which was 60% and 20% respectively of total Supported Employment Training Populations).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</si>
  <si>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 xml:space="preserve">Enrollment is a trend of waiver years 1-5 users in relation to the total waiver population. 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t>
    </r>
  </si>
  <si>
    <r>
      <rPr>
        <b/>
        <sz val="11"/>
        <color rgb="FF7030A0"/>
        <rFont val="Calibri"/>
        <family val="2"/>
        <scheme val="minor"/>
      </rPr>
      <t xml:space="preserve">Enrollment is a trend of waiver years 1-3 users in relation to the total waiver population. Enrollment projections for waiver years 6-10 split in half, with remaining recipients in the same supported living category w/ transportation. Utilization is average from years 1-5.      </t>
    </r>
    <r>
      <rPr>
        <sz val="11"/>
        <color rgb="FFFF0000"/>
        <rFont val="Calibri"/>
        <family val="2"/>
        <scheme val="minor"/>
      </rPr>
      <t xml:space="preserve">                                                                                                                 </t>
    </r>
    <r>
      <rPr>
        <b/>
        <sz val="11"/>
        <color rgb="FF00B0F0"/>
        <rFont val="Calibri"/>
        <family val="2"/>
        <scheme val="minor"/>
      </rPr>
      <t xml:space="preserve">
</t>
    </r>
    <r>
      <rPr>
        <b/>
        <sz val="11"/>
        <color rgb="FF7030A0"/>
        <rFont val="Calibri"/>
        <family val="2"/>
        <scheme val="minor"/>
      </rPr>
      <t xml:space="preserve">NOTE: figures may have been entered incorrectly for Years 1-4 OR mislabeled. </t>
    </r>
  </si>
  <si>
    <r>
      <rPr>
        <b/>
        <sz val="11"/>
        <color theme="9" tint="-0.249977111117893"/>
        <rFont val="Calibri"/>
        <family val="2"/>
        <scheme val="minor"/>
      </rPr>
      <t>Trended years 2-5 for avg. units per user to show less of a declining average.</t>
    </r>
    <r>
      <rPr>
        <b/>
        <sz val="11"/>
        <color rgb="FF7030A0"/>
        <rFont val="Calibri"/>
        <family val="2"/>
        <scheme val="minor"/>
      </rPr>
      <t xml:space="preserve"> Held user total costant after meeting with DDS indicated the goal is to not utilize res hab for new placements frequently.            </t>
    </r>
    <r>
      <rPr>
        <sz val="11"/>
        <color rgb="FFFF0000"/>
        <rFont val="Calibri"/>
        <family val="2"/>
        <scheme val="minor"/>
      </rPr>
      <t xml:space="preserve">                                                                                                                                                                                                                                                       </t>
    </r>
  </si>
  <si>
    <r>
      <rPr>
        <sz val="11"/>
        <color rgb="FF00B0F0"/>
        <rFont val="Calibri"/>
        <family val="2"/>
        <scheme val="minor"/>
      </rPr>
      <t xml:space="preserve">Users increased at the same rate as overall enrollment.   </t>
    </r>
    <r>
      <rPr>
        <b/>
        <sz val="11"/>
        <color rgb="FF7030A0"/>
        <rFont val="Calibri"/>
        <family val="2"/>
        <scheme val="minor"/>
      </rPr>
      <t xml:space="preserve">Utilization capped at 80 hours total between professional and paraprofessional Supported Employment Assessments.    </t>
    </r>
    <r>
      <rPr>
        <sz val="11"/>
        <color rgb="FF00B0F0"/>
        <rFont val="Calibri"/>
        <family val="2"/>
        <scheme val="minor"/>
      </rPr>
      <t xml:space="preserve"> </t>
    </r>
    <r>
      <rPr>
        <sz val="11"/>
        <color rgb="FFFF0000"/>
        <rFont val="Calibri"/>
        <family val="2"/>
        <scheme val="minor"/>
      </rPr>
      <t xml:space="preserve">                                                                                                                                                                                                                                                            </t>
    </r>
  </si>
  <si>
    <r>
      <rPr>
        <b/>
        <sz val="11"/>
        <color theme="9" tint="-0.249977111117893"/>
        <rFont val="Calibri"/>
        <family val="2"/>
        <scheme val="minor"/>
      </rPr>
      <t>Trended enrollment from waiver year 1-5 against total waiver enrollment.</t>
    </r>
    <r>
      <rPr>
        <b/>
        <sz val="11"/>
        <color rgb="FF00B0F0"/>
        <rFont val="Calibri"/>
        <family val="2"/>
        <scheme val="minor"/>
      </rPr>
      <t xml:space="preserve"> </t>
    </r>
    <r>
      <rPr>
        <b/>
        <sz val="11"/>
        <color rgb="FF7030A0"/>
        <rFont val="Calibri"/>
        <family val="2"/>
        <scheme val="minor"/>
      </rPr>
      <t xml:space="preserve">Utilization capped at 80 hours total between professional and paraprofessional Supported Employment Assessments.   </t>
    </r>
    <r>
      <rPr>
        <sz val="11"/>
        <color rgb="FF7030A0"/>
        <rFont val="Calibri"/>
        <family val="2"/>
        <scheme val="minor"/>
      </rPr>
      <t xml:space="preserve">     </t>
    </r>
    <r>
      <rPr>
        <sz val="11"/>
        <color rgb="FFFF0000"/>
        <rFont val="Calibri"/>
        <family val="2"/>
        <scheme val="minor"/>
      </rPr>
      <t xml:space="preserve">                                                                                                                                                                                                                                                </t>
    </r>
  </si>
  <si>
    <r>
      <rPr>
        <b/>
        <sz val="11"/>
        <color theme="9" tint="-0.249977111117893"/>
        <rFont val="Calibri"/>
        <family val="2"/>
        <scheme val="minor"/>
      </rPr>
      <t xml:space="preserve">Enrollment trended from waiver years 1-5. </t>
    </r>
    <r>
      <rPr>
        <b/>
        <sz val="11"/>
        <color rgb="FF7030A0"/>
        <rFont val="Calibri"/>
        <family val="2"/>
        <scheme val="minor"/>
      </rPr>
      <t xml:space="preserve">Utilization capped at 240 hours total between professional and paraprofessional Supported Employment Placements.    </t>
    </r>
    <r>
      <rPr>
        <sz val="11"/>
        <color rgb="FFFF0000"/>
        <rFont val="Calibri"/>
        <family val="2"/>
        <scheme val="minor"/>
      </rPr>
      <t xml:space="preserve">                     </t>
    </r>
    <r>
      <rPr>
        <b/>
        <sz val="11"/>
        <color rgb="FF00B0F0"/>
        <rFont val="Calibri"/>
        <family val="2"/>
        <scheme val="minor"/>
      </rPr>
      <t>Avg. Cost/Unit: New Rates tab</t>
    </r>
  </si>
  <si>
    <r>
      <rPr>
        <b/>
        <sz val="11"/>
        <color theme="9" tint="-0.249977111117893"/>
        <rFont val="Calibri"/>
        <family val="2"/>
        <scheme val="minor"/>
      </rPr>
      <t>Trended years 1-5 for avg. units per user.</t>
    </r>
    <r>
      <rPr>
        <sz val="11"/>
        <color rgb="FF7030A0"/>
        <rFont val="Calibri"/>
        <family val="2"/>
        <scheme val="minor"/>
      </rPr>
      <t xml:space="preserve"> </t>
    </r>
    <r>
      <rPr>
        <b/>
        <sz val="11"/>
        <color rgb="FF7030A0"/>
        <rFont val="Calibri"/>
        <family val="2"/>
        <scheme val="minor"/>
      </rPr>
      <t xml:space="preserve">Grew number of users by the same growth percentage as overall waiver enrollment. Reduced enrollment by proportionate share of Group Supported Employment and  Long Term Follow-Up Employment (which was 60% and 20% respectively of total Supported Employment Training Populations).   </t>
    </r>
    <r>
      <rPr>
        <sz val="11"/>
        <color rgb="FFFF0000"/>
        <rFont val="Calibri"/>
        <family val="2"/>
        <scheme val="minor"/>
      </rPr>
      <t xml:space="preserve">                                                                                                                                                                                                                                                            </t>
    </r>
    <r>
      <rPr>
        <b/>
        <sz val="11"/>
        <color rgb="FF00B0F0"/>
        <rFont val="Calibri"/>
        <family val="2"/>
        <scheme val="minor"/>
      </rPr>
      <t xml:space="preserve">
</t>
    </r>
  </si>
  <si>
    <r>
      <rPr>
        <b/>
        <sz val="11"/>
        <color theme="9" tint="-0.249977111117893"/>
        <rFont val="Calibri"/>
        <family val="2"/>
        <scheme val="minor"/>
      </rPr>
      <t xml:space="preserve">Enrollment is forecast at 5% of total waiver population.         </t>
    </r>
    <r>
      <rPr>
        <sz val="11"/>
        <color rgb="FFFF0000"/>
        <rFont val="Calibri"/>
        <family val="2"/>
        <scheme val="minor"/>
      </rPr>
      <t xml:space="preserve">                                                                                                                                                                                                                    </t>
    </r>
    <r>
      <rPr>
        <b/>
        <sz val="11"/>
        <color rgb="FF00B0F0"/>
        <rFont val="Calibri"/>
        <family val="2"/>
        <scheme val="minor"/>
      </rPr>
      <t xml:space="preserve">                                                                                                                                                                                                 </t>
    </r>
  </si>
  <si>
    <t>From the approved waiver</t>
  </si>
  <si>
    <r>
      <rPr>
        <b/>
        <sz val="11"/>
        <color rgb="FF7030A0"/>
        <rFont val="Calibri"/>
        <family val="2"/>
        <scheme val="minor"/>
      </rPr>
      <t xml:space="preserve">Averaged years 3-4 for avg. units per user, year 1 seemed to be an outlier in comparison to waiver years 2-4. Program  indicated that increase in WY 5 utilization is attributable to inappropriate usage and strengthened utilization management will return utilization closer to WY 3 and 4 figures. </t>
    </r>
    <r>
      <rPr>
        <b/>
        <sz val="11"/>
        <color theme="9" tint="-0.249977111117893"/>
        <rFont val="Calibri"/>
        <family val="2"/>
        <scheme val="minor"/>
      </rPr>
      <t xml:space="preserve">Users is a trend of years 1-5 in relation to overall waiver enrollment.                                                                                                                                                                       </t>
    </r>
    <r>
      <rPr>
        <sz val="11"/>
        <color rgb="FFFF0000"/>
        <rFont val="Calibri"/>
        <family val="2"/>
        <scheme val="minor"/>
      </rPr>
      <t xml:space="preserve">                                                                                       </t>
    </r>
    <r>
      <rPr>
        <b/>
        <sz val="11"/>
        <color rgb="FF00B0F0"/>
        <rFont val="Calibri"/>
        <family val="2"/>
        <scheme val="minor"/>
      </rPr>
      <t xml:space="preserve">                                                                                                                                                                                                            Avg. Cost/Unit: New Rates tab.</t>
    </r>
  </si>
  <si>
    <r>
      <rPr>
        <b/>
        <sz val="11"/>
        <color theme="9" tint="-0.249977111117893"/>
        <rFont val="Calibri"/>
        <family val="2"/>
        <scheme val="minor"/>
      </rPr>
      <t xml:space="preserve">Trended years 2-5 for avg. units per user, year 1 seemed to be an outlier in comparison to waiver years 2-5. Trended years 1-5 against enrollment for user population.  </t>
    </r>
    <r>
      <rPr>
        <sz val="11"/>
        <color rgb="FFFF0000"/>
        <rFont val="Calibri"/>
        <family val="2"/>
        <scheme val="minor"/>
      </rPr>
      <t xml:space="preserve">                                                                                                                                                                                                                                                                                                          </t>
    </r>
  </si>
  <si>
    <r>
      <rPr>
        <b/>
        <sz val="11"/>
        <color theme="9" tint="-0.249977111117893"/>
        <rFont val="Calibri"/>
        <family val="2"/>
        <scheme val="minor"/>
      </rPr>
      <t>Enrollment is forecast at 3% of total waiver population.</t>
    </r>
    <r>
      <rPr>
        <sz val="11"/>
        <color rgb="FFFF0000"/>
        <rFont val="Calibri"/>
        <family val="2"/>
        <scheme val="minor"/>
      </rPr>
      <t xml:space="preserve"> </t>
    </r>
    <r>
      <rPr>
        <b/>
        <sz val="11"/>
        <color rgb="FF7030A0"/>
        <rFont val="Calibri"/>
        <family val="2"/>
        <scheme val="minor"/>
      </rPr>
      <t>M31</t>
    </r>
    <r>
      <rPr>
        <sz val="11"/>
        <color rgb="FFFF0000"/>
        <rFont val="Calibri"/>
        <family val="2"/>
        <scheme val="minor"/>
      </rPr>
      <t xml:space="preserve">                                                                                                                                                                                                                                                                                                </t>
    </r>
    <r>
      <rPr>
        <b/>
        <sz val="11"/>
        <color rgb="FF00B0F0"/>
        <rFont val="Calibri"/>
        <family val="2"/>
        <scheme val="minor"/>
      </rPr>
      <t xml:space="preserve">
</t>
    </r>
    <r>
      <rPr>
        <b/>
        <sz val="11"/>
        <color rgb="FF7030A0"/>
        <rFont val="Calibri"/>
        <family val="2"/>
        <scheme val="minor"/>
      </rPr>
      <t xml:space="preserve">Year 5: ?     </t>
    </r>
    <r>
      <rPr>
        <b/>
        <sz val="11"/>
        <color rgb="FF00B0F0"/>
        <rFont val="Calibri"/>
        <family val="2"/>
        <scheme val="minor"/>
      </rPr>
      <t xml:space="preserve">                                                                                                                                                                                                                                                                                                                                Avg. Cost/Unit: Old Rates tab. 
</t>
    </r>
  </si>
  <si>
    <t xml:space="preserve">Year 5: ? </t>
  </si>
  <si>
    <t>NOTE: figures may have been entered incorrectly for Years 1-4 OR mislabeled.</t>
  </si>
  <si>
    <t>See NOTE in Cell 783</t>
  </si>
  <si>
    <t>See NOTE in Cell 796</t>
  </si>
  <si>
    <t>New Rates for Year 2 Unit Cost (DDS)</t>
  </si>
  <si>
    <t>New Rates for Year 3 Unit Cost (+increase) (DDS)</t>
  </si>
  <si>
    <t>11/20/12 - 11/19/13</t>
  </si>
  <si>
    <t>11/20/13 - 11/19/14</t>
  </si>
  <si>
    <t>11/20/2014 - 11/19/2015</t>
  </si>
  <si>
    <t>11/20/2015 - 11/19/2016</t>
  </si>
  <si>
    <t>11/20/2016 - 11/19/2017</t>
  </si>
  <si>
    <t>Pre-Vocational / Employment Readiness</t>
  </si>
  <si>
    <t>Participant Growth</t>
  </si>
  <si>
    <t>Live-In Caregiver / Shared Living</t>
  </si>
  <si>
    <t>CPI Estimates</t>
  </si>
  <si>
    <t>WY 4</t>
  </si>
  <si>
    <t>Day Habilitation Lg Facility</t>
  </si>
  <si>
    <t>Day Hab Lg Facility one to one</t>
  </si>
  <si>
    <t>Individualized Day 1:1</t>
  </si>
  <si>
    <t>Arts Therapies (Art Therapy) group</t>
  </si>
  <si>
    <t>Arts Therapies (Dance Therapy) group</t>
  </si>
  <si>
    <t>Arts Therapies (Drama Therapy) group</t>
  </si>
  <si>
    <t>Arts Therapies (Music Therapy) group</t>
  </si>
  <si>
    <t>Wellness Services (Fitness Trainer) group</t>
  </si>
  <si>
    <t>Individualized day one to one</t>
  </si>
  <si>
    <t>Waiver Enrollees</t>
  </si>
  <si>
    <t>Enrol. Growth</t>
  </si>
  <si>
    <r>
      <rPr>
        <b/>
        <sz val="11"/>
        <color theme="9" tint="-0.249977111117893"/>
        <rFont val="Calibri"/>
        <family val="2"/>
        <scheme val="minor"/>
      </rPr>
      <t xml:space="preserve">Trended years 1-5 for avg. units per user. Enrollment set at 3% of waiver enrollment. Waiver year 6 enrollment number provided by program staff.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</si>
  <si>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Trended years 1-5 for avg. units per user.</t>
    </r>
    <r>
      <rPr>
        <sz val="11"/>
        <color rgb="FFFF0000"/>
        <rFont val="Calibri"/>
        <family val="2"/>
        <scheme val="minor"/>
      </rPr>
      <t xml:space="preserve"> </t>
    </r>
    <r>
      <rPr>
        <b/>
        <sz val="11"/>
        <color rgb="FF7030A0"/>
        <rFont val="Calibri"/>
        <family val="2"/>
        <scheme val="minor"/>
      </rPr>
      <t xml:space="preserve">Held user total costant after meeting with DDS indicated the goal is to not utilize res hab for new placements frequently.   </t>
    </r>
    <r>
      <rPr>
        <sz val="11"/>
        <color rgb="FFFF0000"/>
        <rFont val="Calibri"/>
        <family val="2"/>
        <scheme val="minor"/>
      </rPr>
      <t xml:space="preserve">                                                                                                                                                                                                                                                                                                                    </t>
    </r>
    <r>
      <rPr>
        <b/>
        <sz val="11"/>
        <color rgb="FF00B0F0"/>
        <rFont val="Calibri"/>
        <family val="2"/>
        <scheme val="minor"/>
      </rPr>
      <t xml:space="preserve">
Avg. Cost/Unit: use New Rates tab                                                                                                                                                                                                                                                                              </t>
    </r>
  </si>
  <si>
    <r>
      <rPr>
        <b/>
        <sz val="11"/>
        <color theme="9" tint="-0.249977111117893"/>
        <rFont val="Calibri"/>
        <family val="2"/>
        <scheme val="minor"/>
      </rPr>
      <t>Set users equal to 1/3 total waiver enrollment after meeting with DHCF and DDS program staff. The goal is to have at least each participant have one visit per year, but given previous utilization, estimates set at 1/3 waiver population.</t>
    </r>
    <r>
      <rPr>
        <sz val="11"/>
        <color rgb="FFFF0000"/>
        <rFont val="Calibri"/>
        <family val="2"/>
        <scheme val="minor"/>
      </rPr>
      <t xml:space="preserve"> </t>
    </r>
    <r>
      <rPr>
        <b/>
        <sz val="11"/>
        <color rgb="FF7030A0"/>
        <rFont val="Calibri"/>
        <family val="2"/>
        <scheme val="minor"/>
      </rPr>
      <t xml:space="preserve">Total cost for waiver years 1-4 adjusted to show true cost of dental services without mark-up for DD participants.     </t>
    </r>
    <r>
      <rPr>
        <sz val="11"/>
        <color rgb="FFFF0000"/>
        <rFont val="Calibri"/>
        <family val="2"/>
        <scheme val="minor"/>
      </rPr>
      <t xml:space="preserve">                                                                                                                                                                                                                                                                                   </t>
    </r>
    <r>
      <rPr>
        <b/>
        <sz val="11"/>
        <color rgb="FF00B0F0"/>
        <rFont val="Calibri"/>
        <family val="2"/>
        <scheme val="minor"/>
      </rPr>
      <t xml:space="preserve">
</t>
    </r>
    <r>
      <rPr>
        <b/>
        <sz val="11"/>
        <color rgb="FF7030A0"/>
        <rFont val="Calibri"/>
        <family val="2"/>
        <scheme val="minor"/>
      </rPr>
      <t xml:space="preserve">Avg. Cost/Unit: figure does not match the New Rates or Old Rates tab   </t>
    </r>
    <r>
      <rPr>
        <b/>
        <sz val="11"/>
        <color rgb="FF00B0F0"/>
        <rFont val="Calibri"/>
        <family val="2"/>
        <scheme val="minor"/>
      </rPr>
      <t xml:space="preserve">                                                                                                                                                                                                                                                                           </t>
    </r>
  </si>
  <si>
    <r>
      <rPr>
        <b/>
        <sz val="11"/>
        <color theme="9" tint="-0.249977111117893"/>
        <rFont val="Calibri"/>
        <family val="2"/>
        <scheme val="minor"/>
      </rPr>
      <t xml:space="preserve">Enrollment numbers provided by program staff. Utilization mirrors that of Family Training (Family Member) service.      </t>
    </r>
    <r>
      <rPr>
        <sz val="11"/>
        <color theme="9" tint="-0.249977111117893"/>
        <rFont val="Calibri"/>
        <family val="2"/>
        <scheme val="minor"/>
      </rPr>
      <t xml:space="preserve"> </t>
    </r>
    <r>
      <rPr>
        <sz val="11"/>
        <color rgb="FFFF0000"/>
        <rFont val="Calibri"/>
        <family val="2"/>
        <scheme val="minor"/>
      </rPr>
      <t xml:space="preserve">                                                                                           </t>
    </r>
    <r>
      <rPr>
        <b/>
        <sz val="11"/>
        <color rgb="FF00B0F0"/>
        <rFont val="Calibri"/>
        <family val="2"/>
        <scheme val="minor"/>
      </rPr>
      <t xml:space="preserve">
Avg. Cost/Unit: New Rates tab. 
</t>
    </r>
  </si>
  <si>
    <t>Avg. Cost/Unit: Years 1-10 Demo</t>
  </si>
  <si>
    <r>
      <rPr>
        <b/>
        <sz val="11"/>
        <color theme="9" tint="-0.249977111117893"/>
        <rFont val="Calibri"/>
        <family val="2"/>
        <scheme val="minor"/>
      </rPr>
      <t>Trended years 3-5 for avg. units per user, because these years were lower than years 1-2, so I decided to trend from the lower base. User population projections are a trend of waiver years 1-5.</t>
    </r>
    <r>
      <rPr>
        <sz val="11"/>
        <color rgb="FFFF0000"/>
        <rFont val="Calibri"/>
        <family val="2"/>
        <scheme val="minor"/>
      </rPr>
      <t xml:space="preserve"> </t>
    </r>
    <r>
      <rPr>
        <b/>
        <sz val="11"/>
        <color rgb="FF7030A0"/>
        <rFont val="Calibri"/>
        <family val="2"/>
        <scheme val="minor"/>
      </rPr>
      <t xml:space="preserve">The total number of users in individual day services was reduced from this population and day hab service per our conference call with DDS. The reduction was in proportion to the enrollment levels between this service and day hab service.                                                                                                                                                                                        </t>
    </r>
    <r>
      <rPr>
        <b/>
        <sz val="11"/>
        <color rgb="FF00B0F0"/>
        <rFont val="Calibri"/>
        <family val="2"/>
        <scheme val="minor"/>
      </rPr>
      <t xml:space="preserve">Avg. Cost/Unit: Different from New Rates tab vs. Old Rates tab vs. Years 1-10 Demo           </t>
    </r>
    <r>
      <rPr>
        <b/>
        <sz val="11"/>
        <color rgb="FF7030A0"/>
        <rFont val="Calibri"/>
        <family val="2"/>
        <scheme val="minor"/>
      </rPr>
      <t xml:space="preserve">     </t>
    </r>
    <r>
      <rPr>
        <sz val="11"/>
        <color rgb="FFFF0000"/>
        <rFont val="Calibri"/>
        <family val="2"/>
        <scheme val="minor"/>
      </rPr>
      <t xml:space="preserve">                                                                                                         </t>
    </r>
  </si>
  <si>
    <r>
      <rPr>
        <b/>
        <sz val="11"/>
        <color theme="9" tint="-0.249977111117893"/>
        <rFont val="Calibri"/>
        <family val="2"/>
        <scheme val="minor"/>
      </rPr>
      <t>Trended years 1-5 for avg. units per user.</t>
    </r>
    <r>
      <rPr>
        <sz val="11"/>
        <color rgb="FFFF0000"/>
        <rFont val="Calibri"/>
        <family val="2"/>
        <scheme val="minor"/>
      </rPr>
      <t xml:space="preserve"> </t>
    </r>
    <r>
      <rPr>
        <b/>
        <sz val="11"/>
        <color rgb="FF7030A0"/>
        <rFont val="Calibri"/>
        <family val="2"/>
        <scheme val="minor"/>
      </rPr>
      <t xml:space="preserve">Held user total costant after meeting with DDS indicated the goal is to not utilize res hab for new placements frequently.       </t>
    </r>
    <r>
      <rPr>
        <sz val="11"/>
        <color rgb="FFFF0000"/>
        <rFont val="Calibri"/>
        <family val="2"/>
        <scheme val="minor"/>
      </rPr>
      <t xml:space="preserve">                                                                                                                                                                                                                                                                                                    </t>
    </r>
    <r>
      <rPr>
        <b/>
        <sz val="11"/>
        <color rgb="FF00B0F0"/>
        <rFont val="Calibri"/>
        <family val="2"/>
        <scheme val="minor"/>
      </rPr>
      <t xml:space="preserve">Users:  Years 1-10 Demo
Avg. Cost/Unit: use New Rates tab                                                                                                                                                                                                                                                                              </t>
    </r>
  </si>
  <si>
    <r>
      <rPr>
        <b/>
        <sz val="11"/>
        <color theme="9" tint="-0.249977111117893"/>
        <rFont val="Calibri"/>
        <family val="2"/>
        <scheme val="minor"/>
      </rPr>
      <t xml:space="preserve">Trended years 1-5 for avg. units per user. User population projections are a trend of waiver years 1-5. </t>
    </r>
    <r>
      <rPr>
        <b/>
        <sz val="11"/>
        <color rgb="FF7030A0"/>
        <rFont val="Calibri"/>
        <family val="2"/>
        <scheme val="minor"/>
      </rPr>
      <t xml:space="preserve">The total number of users in individual day services was reduced from this population and day hab service per our conference call with DDS. The reduction was in proportion to the enrollment levels between this service and day hab service.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</si>
  <si>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Enrollment trended from waiver years 1-5.</t>
    </r>
    <r>
      <rPr>
        <sz val="11"/>
        <color rgb="FFFF0000"/>
        <rFont val="Calibri"/>
        <family val="2"/>
        <scheme val="minor"/>
      </rPr>
      <t xml:space="preserve"> </t>
    </r>
    <r>
      <rPr>
        <b/>
        <sz val="11"/>
        <color rgb="FF7030A0"/>
        <rFont val="Calibri"/>
        <family val="2"/>
        <scheme val="minor"/>
      </rPr>
      <t>Utilization capped at 240 hours total between professional and paraprofessional Supported Employment Placements.</t>
    </r>
    <r>
      <rPr>
        <sz val="11"/>
        <color rgb="FF7030A0"/>
        <rFont val="Calibri"/>
        <family val="2"/>
        <scheme val="minor"/>
      </rPr>
      <t xml:space="preserve">  </t>
    </r>
    <r>
      <rPr>
        <sz val="11"/>
        <color rgb="FFFF0000"/>
        <rFont val="Calibri"/>
        <family val="2"/>
        <scheme val="minor"/>
      </rPr>
      <t xml:space="preserve">               </t>
    </r>
    <r>
      <rPr>
        <b/>
        <sz val="11"/>
        <color rgb="FF00B0F0"/>
        <rFont val="Calibri"/>
        <family val="2"/>
        <scheme val="minor"/>
      </rPr>
      <t>Avg. Cost/Unit: New Rates tab</t>
    </r>
  </si>
  <si>
    <r>
      <rPr>
        <b/>
        <sz val="11"/>
        <color rgb="FF7030A0"/>
        <rFont val="Calibri"/>
        <family val="2"/>
        <scheme val="minor"/>
      </rPr>
      <t xml:space="preserve">Based on waiver years 2-4 enrollment, users held constant at 3 for waiver years 5-10. </t>
    </r>
    <r>
      <rPr>
        <b/>
        <sz val="11"/>
        <color theme="9" tint="-0.249977111117893"/>
        <rFont val="Calibri"/>
        <family val="2"/>
        <scheme val="minor"/>
      </rPr>
      <t>Enrollment split in half, with remaining recipients in same supported living category w/ transportation.</t>
    </r>
    <r>
      <rPr>
        <sz val="11"/>
        <color rgb="FFFF0000"/>
        <rFont val="Calibri"/>
        <family val="2"/>
        <scheme val="minor"/>
      </rPr>
      <t xml:space="preserve"> </t>
    </r>
    <r>
      <rPr>
        <b/>
        <sz val="11"/>
        <color theme="9" tint="-0.249977111117893"/>
        <rFont val="Calibri"/>
        <family val="2"/>
        <scheme val="minor"/>
      </rPr>
      <t xml:space="preserve">Utilization is trended from years 1-5.       </t>
    </r>
    <r>
      <rPr>
        <sz val="11"/>
        <color rgb="FFFF0000"/>
        <rFont val="Calibri"/>
        <family val="2"/>
        <scheme val="minor"/>
      </rPr>
      <t xml:space="preserve">                                                                                                                                                                                            </t>
    </r>
    <r>
      <rPr>
        <sz val="11"/>
        <color rgb="FF00B0F0"/>
        <rFont val="Calibri"/>
        <family val="2"/>
        <scheme val="minor"/>
      </rPr>
      <t>A</t>
    </r>
    <r>
      <rPr>
        <b/>
        <sz val="11"/>
        <color rgb="FF00B0F0"/>
        <rFont val="Calibri"/>
        <family val="2"/>
        <scheme val="minor"/>
      </rPr>
      <t xml:space="preserve">vg. Cost/Unit: New Rates tab. </t>
    </r>
  </si>
  <si>
    <r>
      <rPr>
        <b/>
        <sz val="11"/>
        <color theme="9" tint="-0.249977111117893"/>
        <rFont val="Calibri"/>
        <family val="2"/>
        <scheme val="minor"/>
      </rPr>
      <t xml:space="preserve">Enrollment is a trend of waiver years 1-5 users in relation to the total waiver population. Enrollment projections for waiver years 6-10 split in half, with remaining recipients in the same supported living category w/ transportation. </t>
    </r>
    <r>
      <rPr>
        <b/>
        <sz val="11"/>
        <color rgb="FF7030A0"/>
        <rFont val="Calibri"/>
        <family val="2"/>
        <scheme val="minor"/>
      </rPr>
      <t xml:space="preserve">Utilization is trended from years 1-4.    </t>
    </r>
    <r>
      <rPr>
        <sz val="11"/>
        <color rgb="FFFF0000"/>
        <rFont val="Calibri"/>
        <family val="2"/>
        <scheme val="minor"/>
      </rPr>
      <t xml:space="preserve">                                                                                                          </t>
    </r>
    <r>
      <rPr>
        <b/>
        <sz val="11"/>
        <color rgb="FF00B0F0"/>
        <rFont val="Calibri"/>
        <family val="2"/>
        <scheme val="minor"/>
      </rPr>
      <t xml:space="preserve">
Avg. Cost/Unit: New Rates tab. 
</t>
    </r>
  </si>
  <si>
    <t>Trending Methodology and Assumptions</t>
  </si>
  <si>
    <r>
      <rPr>
        <b/>
        <sz val="11"/>
        <color theme="9" tint="-0.249977111117893"/>
        <rFont val="Calibri"/>
        <family val="2"/>
        <scheme val="minor"/>
      </rPr>
      <t xml:space="preserve">Enrollment is a trend of waiver years 2-5 users in relation to the total waiver population (Waiver year 1 service user to total enrollment ratio). 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</si>
  <si>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 xml:space="preserve">Enrollment is a trend of waiver years 1-5 users in relation to the total waiver population. 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</si>
  <si>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 xml:space="preserve">Users projected to grow at same rate as overall waiver population. Enrollment split in half, with remaining recipients in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Avg. Cost/Unit: $5.46 came from Old Rates tab but New Rates tab says $5.50                                                                                                                                                                        </t>
    </r>
  </si>
  <si>
    <r>
      <rPr>
        <b/>
        <sz val="11"/>
        <color theme="9" tint="-0.249977111117893"/>
        <rFont val="Calibri"/>
        <family val="2"/>
        <scheme val="minor"/>
      </rPr>
      <t>Enrollment is a trend of waiver years 1-5 users in relation to the total waiver population.</t>
    </r>
    <r>
      <rPr>
        <sz val="11"/>
        <color rgb="FFFF0000"/>
        <rFont val="Calibri"/>
        <family val="2"/>
        <scheme val="minor"/>
      </rPr>
      <t xml:space="preserve"> </t>
    </r>
    <r>
      <rPr>
        <b/>
        <sz val="11"/>
        <color theme="9" tint="-0.249977111117893"/>
        <rFont val="Calibri"/>
        <family val="2"/>
        <scheme val="minor"/>
      </rPr>
      <t xml:space="preserve">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</si>
  <si>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Enrollment is a trend of waiver years 1-5 users in relation to the total waiver population.</t>
    </r>
    <r>
      <rPr>
        <sz val="11"/>
        <color rgb="FFFF0000"/>
        <rFont val="Calibri"/>
        <family val="2"/>
        <scheme val="minor"/>
      </rPr>
      <t xml:space="preserve"> </t>
    </r>
    <r>
      <rPr>
        <b/>
        <sz val="11"/>
        <color theme="9" tint="-0.249977111117893"/>
        <rFont val="Calibri"/>
        <family val="2"/>
        <scheme val="minor"/>
      </rPr>
      <t xml:space="preserve">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Avg. Cost/Unit: New Rates tab. 
</t>
    </r>
  </si>
  <si>
    <r>
      <rPr>
        <b/>
        <sz val="11"/>
        <color theme="9" tint="-0.249977111117893"/>
        <rFont val="Calibri"/>
        <family val="2"/>
        <scheme val="minor"/>
      </rPr>
      <t>Enrollment is a trend of waiver years 2-5 users in relation to the total waiver population (Waiver year 1 enrollment seemed to be significantly lower than the more recent years-even considering total waiver population). Enrollment projections for waiver years 6-10 split in half, with remaining recipients in the same supported living category w/ transportation. Utilization is trended from years 1-5.</t>
    </r>
    <r>
      <rPr>
        <sz val="11"/>
        <color rgb="FFFF0000"/>
        <rFont val="Calibri"/>
        <family val="2"/>
        <scheme val="minor"/>
      </rPr>
      <t xml:space="preserve">                                                                                                                                                              </t>
    </r>
    <r>
      <rPr>
        <b/>
        <sz val="11"/>
        <color rgb="FF00B0F0"/>
        <rFont val="Calibri"/>
        <family val="2"/>
        <scheme val="minor"/>
      </rPr>
      <t xml:space="preserve">
Avg. Cost/Unit: New Rates tab. 
</t>
    </r>
  </si>
  <si>
    <t>Avg. Cost/Unit: New Rates tab</t>
  </si>
  <si>
    <t xml:space="preserve">Year 8 </t>
  </si>
  <si>
    <r>
      <rPr>
        <b/>
        <sz val="11"/>
        <color theme="9" tint="-0.249977111117893"/>
        <rFont val="Calibri"/>
        <family val="2"/>
        <scheme val="minor"/>
      </rPr>
      <t>Average units per user is trended on actuals from years 1-5 with the independent variable being each successive year.</t>
    </r>
    <r>
      <rPr>
        <sz val="11"/>
        <color theme="9" tint="-0.249977111117893"/>
        <rFont val="Calibri"/>
        <family val="2"/>
        <scheme val="minor"/>
      </rPr>
      <t xml:space="preserve"> </t>
    </r>
    <r>
      <rPr>
        <b/>
        <sz val="11"/>
        <color theme="9" tint="-0.249977111117893"/>
        <rFont val="Calibri"/>
        <family val="2"/>
        <scheme val="minor"/>
      </rPr>
      <t xml:space="preserve">Grew number of users by the same growth percentage as overall waiver enrollment. </t>
    </r>
    <r>
      <rPr>
        <sz val="11"/>
        <color theme="9" tint="-0.249977111117893"/>
        <rFont val="Calibri"/>
        <family val="2"/>
        <scheme val="minor"/>
      </rPr>
      <t xml:space="preserve">  </t>
    </r>
    <r>
      <rPr>
        <sz val="11"/>
        <color rgb="FFFF0000"/>
        <rFont val="Calibri"/>
        <family val="2"/>
        <scheme val="minor"/>
      </rPr>
      <t xml:space="preserve">                                                                       </t>
    </r>
    <r>
      <rPr>
        <b/>
        <sz val="11"/>
        <color rgb="FF00B0F0"/>
        <rFont val="Calibri"/>
        <family val="2"/>
        <scheme val="minor"/>
      </rPr>
      <t xml:space="preserve">
Avg. Cost/Unit: New Rates tab. 
</t>
    </r>
    <r>
      <rPr>
        <sz val="11"/>
        <color rgb="FFFF0000"/>
        <rFont val="Calibri"/>
        <family val="2"/>
        <scheme val="minor"/>
      </rPr>
      <t xml:space="preserve">
</t>
    </r>
  </si>
  <si>
    <r>
      <rPr>
        <b/>
        <sz val="11"/>
        <color theme="9" tint="-0.249977111117893"/>
        <rFont val="Calibri"/>
        <family val="2"/>
        <scheme val="minor"/>
      </rPr>
      <t>Average units per user is trended on actuals from years 2-5 with the independent variable being each successive year.</t>
    </r>
    <r>
      <rPr>
        <sz val="11"/>
        <color rgb="FFFF0000"/>
        <rFont val="Calibri"/>
        <family val="2"/>
        <scheme val="minor"/>
      </rPr>
      <t xml:space="preserve">  </t>
    </r>
    <r>
      <rPr>
        <b/>
        <sz val="11"/>
        <color theme="9" tint="-0.249977111117893"/>
        <rFont val="Calibri"/>
        <family val="2"/>
        <scheme val="minor"/>
      </rPr>
      <t xml:space="preserve">Year 1 data was omit from the trend because the utilization was significantly lower than waiver years 2-5. Enrollment for this category was trended from waiver year 1-5 actuals. The independent variable is the total waiver enrollment.                                                                                           </t>
    </r>
    <r>
      <rPr>
        <sz val="11"/>
        <color rgb="FFFF0000"/>
        <rFont val="Calibri"/>
        <family val="2"/>
        <scheme val="minor"/>
      </rPr>
      <t xml:space="preserve">                                                                                                                                                        </t>
    </r>
    <r>
      <rPr>
        <b/>
        <sz val="11"/>
        <color rgb="FF00B0F0"/>
        <rFont val="Calibri"/>
        <family val="2"/>
        <scheme val="minor"/>
      </rPr>
      <t>Avg. Cost/Unit: New Rates tab</t>
    </r>
  </si>
  <si>
    <r>
      <rPr>
        <b/>
        <sz val="11"/>
        <color theme="9" tint="-0.249977111117893"/>
        <rFont val="Calibri"/>
        <family val="2"/>
        <scheme val="minor"/>
      </rPr>
      <t xml:space="preserve">Enrollment is a trend of waiver years 1-5 users in relation to the total waiver population. 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Avg. Cost/Unit: New Rates tab. 
</t>
    </r>
  </si>
  <si>
    <r>
      <rPr>
        <b/>
        <sz val="11"/>
        <color theme="9" tint="-0.249977111117893"/>
        <rFont val="Calibri"/>
        <family val="2"/>
        <scheme val="minor"/>
      </rPr>
      <t>Enrollment is a trend of waiver years 1-5 users in relation to the total waiver population</t>
    </r>
    <r>
      <rPr>
        <sz val="11"/>
        <color rgb="FFFF0000"/>
        <rFont val="Calibri"/>
        <family val="2"/>
        <scheme val="minor"/>
      </rPr>
      <t>.</t>
    </r>
    <r>
      <rPr>
        <b/>
        <sz val="11"/>
        <color theme="9" tint="-0.249977111117893"/>
        <rFont val="Calibri"/>
        <family val="2"/>
        <scheme val="minor"/>
      </rPr>
      <t xml:space="preserve"> Enrollment projections for waiver years 6-10 split in half, with remaining recipients in the same supported living category w/ transportation. Utilization is trended from years 1-5.      </t>
    </r>
    <r>
      <rPr>
        <sz val="11"/>
        <color rgb="FFFF0000"/>
        <rFont val="Calibri"/>
        <family val="2"/>
        <scheme val="minor"/>
      </rPr>
      <t xml:space="preserve">                                                                                                               </t>
    </r>
    <r>
      <rPr>
        <b/>
        <sz val="11"/>
        <color rgb="FF00B0F0"/>
        <rFont val="Calibri"/>
        <family val="2"/>
        <scheme val="minor"/>
      </rPr>
      <t xml:space="preserve">
Avg. Cost/Unit: New Rates tab. 
</t>
    </r>
  </si>
  <si>
    <t>Year 6 (New Waiver Year 1)</t>
  </si>
  <si>
    <t>Year 7 (New Waiver Year 2)</t>
  </si>
  <si>
    <t>Year 8 (New Waiver Year 3)</t>
  </si>
  <si>
    <t>Year 9 (New Waiver Year 4)</t>
  </si>
  <si>
    <t>Year 10 (New Waiver Year 5)</t>
  </si>
  <si>
    <t xml:space="preserve">Group Supported Employment </t>
  </si>
  <si>
    <t>Total Factors D and D'</t>
  </si>
  <si>
    <t>Total Factors G and G'</t>
  </si>
  <si>
    <t>NW1</t>
  </si>
  <si>
    <t>NW2</t>
  </si>
  <si>
    <t>NW3</t>
  </si>
  <si>
    <t>NW4</t>
  </si>
  <si>
    <t>NW5</t>
  </si>
  <si>
    <t>One-Time Transitional Services</t>
  </si>
  <si>
    <t>Supported Living 3 Res (Basic 1) w/ Transportation</t>
  </si>
  <si>
    <t>Supported Living 3 Res (Basic 2) w/ Transportation</t>
  </si>
  <si>
    <t>Supported Living 3 Res (Moderate 1) w/ Transportation</t>
  </si>
  <si>
    <t>Supported Living 3 Res (Moderate 2) w/ Transportation</t>
  </si>
  <si>
    <t>Supported Living 3 Res (Intensive 1) w/ Transportation</t>
  </si>
  <si>
    <t>Supported Living 3 Res (Intensive 2) w/ Transportation</t>
  </si>
  <si>
    <t>Supported Living 2 Res (Basic 1) w/ Transportation</t>
  </si>
  <si>
    <t>Supported Living 2 Res (Basic 2) w/ Transportation</t>
  </si>
  <si>
    <t>Supported Living 2 Res (Moderate 1) w/ Transportation</t>
  </si>
  <si>
    <t>Supported Living 2 Res (Moderate 2) w/ Transportation</t>
  </si>
  <si>
    <t>Supported Living 2 Res (Intensive 1) w/ Transportation</t>
  </si>
  <si>
    <t>Supported Living 1 Res (Awake Overnight) w/ Transportation</t>
  </si>
  <si>
    <t>Supported Living 1 Res (Asleep Overnight) w/ Transportation</t>
  </si>
  <si>
    <t>Supported Living 1 Res (Periodic) w/ Transportation</t>
  </si>
  <si>
    <t>45 minutes</t>
  </si>
  <si>
    <t>Supported Living 1 Res (Awake Overnt) w/ Transportation</t>
  </si>
  <si>
    <t>Waiver Year</t>
  </si>
  <si>
    <t>T2016</t>
  </si>
  <si>
    <t>WV Enrollment</t>
  </si>
  <si>
    <t>U1</t>
  </si>
  <si>
    <t>U2</t>
  </si>
  <si>
    <t>U3</t>
  </si>
  <si>
    <t>U4</t>
  </si>
  <si>
    <t>U5</t>
  </si>
  <si>
    <t>U6</t>
  </si>
  <si>
    <t>U7</t>
  </si>
  <si>
    <t>U8</t>
  </si>
  <si>
    <t>U9</t>
  </si>
  <si>
    <t>UA</t>
  </si>
  <si>
    <t>UB</t>
  </si>
  <si>
    <t>UC</t>
  </si>
  <si>
    <t>UD</t>
  </si>
  <si>
    <t>Supported Living 1 Res (Asleep Overnt) w/ Transportation</t>
  </si>
  <si>
    <t>Asleep</t>
  </si>
  <si>
    <t>Awake</t>
  </si>
  <si>
    <t>3 Basic 1</t>
  </si>
  <si>
    <t>3 Basic 2</t>
  </si>
  <si>
    <t>3 Mod 1</t>
  </si>
  <si>
    <t>3 Mod 2</t>
  </si>
  <si>
    <t>3 Intensive 1</t>
  </si>
  <si>
    <t>3 Intensive 2</t>
  </si>
  <si>
    <t xml:space="preserve">WY 4 </t>
  </si>
  <si>
    <t>WY 5</t>
  </si>
  <si>
    <t>WY 6</t>
  </si>
  <si>
    <t>WY 7</t>
  </si>
  <si>
    <t>WY 8</t>
  </si>
  <si>
    <t>WY 9</t>
  </si>
  <si>
    <t>WY 10</t>
  </si>
  <si>
    <t>Supported Living 1 Res (Asleep Overnt)</t>
  </si>
  <si>
    <t>Monthly</t>
  </si>
  <si>
    <t>1 month</t>
  </si>
  <si>
    <t>Res Hab 4 Intensive w/ 24 hr LPN</t>
  </si>
  <si>
    <t>Res Hab 5-6 Intensive w/ 24 hr LPN</t>
  </si>
  <si>
    <t xml:space="preserve">Supported Living 3 Intensive w/ LPN </t>
  </si>
  <si>
    <t>Supported Living 3 Intensive w/ LPN w/ Transportation</t>
  </si>
  <si>
    <t xml:space="preserve">Avg. Cost/Unit: New Rates tab. </t>
  </si>
  <si>
    <t>Avg. Cost/Unit: New Rates tab.</t>
  </si>
  <si>
    <t>Professional Services (Acupuncture)</t>
  </si>
  <si>
    <t>Professional Services (Acu. w/ Electric Stim)</t>
  </si>
  <si>
    <t>Professional Services (Music Therapy)</t>
  </si>
  <si>
    <t>Behavior Support (Diag Assesment)</t>
  </si>
  <si>
    <t>Behavior Support (Paraprofessional Srvcs)</t>
  </si>
  <si>
    <t>Day Habilitations (One to One)</t>
  </si>
  <si>
    <t>Support Employment (Assesment Prof)</t>
  </si>
  <si>
    <t>Support Employment (Assesment Paraprof)</t>
  </si>
  <si>
    <t>Support Employment (Placement Prof)</t>
  </si>
  <si>
    <t>Support Employment (Placement Paraprof)</t>
  </si>
  <si>
    <t>Support Employment (Training Prof)</t>
  </si>
  <si>
    <t>Support Employment (Training Paraprof)</t>
  </si>
  <si>
    <t>Supported Living 1 Res (Awake Overnight)</t>
  </si>
  <si>
    <t>Supported Living 1 Res (Asleep Overnight)</t>
  </si>
  <si>
    <t>Residential Habilitation 4 Res (Basic)</t>
  </si>
  <si>
    <t>Residential Habilitation 4 Res (Moderate)</t>
  </si>
  <si>
    <t>Residential Habilitation 4 Res (Enhanced)</t>
  </si>
  <si>
    <t>Residential Habilitation 4 Res (Intensive)</t>
  </si>
  <si>
    <t>Residential Habilitation 5-6 Res (Basic)</t>
  </si>
  <si>
    <t>Residential Habilitation 5-6 Res (Moderate)</t>
  </si>
  <si>
    <t>Residential Habilitation 5-6 Res (Enhanced)</t>
  </si>
  <si>
    <t>Residential Habilitation 5-6 Res (Intensive)</t>
  </si>
  <si>
    <t>Host Home (Residential Care - High UC)</t>
  </si>
  <si>
    <t>Host Home (Residential Care - High UD)</t>
  </si>
  <si>
    <t>Individualized Day</t>
  </si>
  <si>
    <t>Supported Living w/ Transportation</t>
  </si>
  <si>
    <t>Group Supported Employment</t>
  </si>
  <si>
    <t>Long-Term FU Supported Employment</t>
  </si>
  <si>
    <t>Long Term FU Supported Employment</t>
  </si>
  <si>
    <t>Total D+D'</t>
  </si>
  <si>
    <t>Total G + G'</t>
  </si>
  <si>
    <t>Difference</t>
  </si>
  <si>
    <t>Grew D' and G' by 2.7% which is the 2012 market basket rate increase for Nursing Facilities.</t>
  </si>
  <si>
    <t>Growth % corresponds with estimated participant increase figures given.</t>
  </si>
  <si>
    <t>Wellness Services (Fitness Trainer)</t>
  </si>
  <si>
    <t>Shared Living</t>
  </si>
  <si>
    <t>Employment Readiness</t>
  </si>
  <si>
    <t>Transportation Community Access</t>
  </si>
  <si>
    <t>Wellness Services (Massage Thrpy)</t>
  </si>
  <si>
    <t>Wellness Services (Sex Ed)</t>
  </si>
  <si>
    <t>Wellness Services (Bereavement Counseling)</t>
  </si>
  <si>
    <t>Wellness Services (Nutritional Counseling)</t>
  </si>
  <si>
    <t>Arts Therapies (Art Therapy)</t>
  </si>
  <si>
    <t>Arts Therapies (Dance Therapy)</t>
  </si>
  <si>
    <t>Arts Therapies (Drama Therapy)</t>
  </si>
  <si>
    <t>Arts Therapies (Music Therapy)</t>
  </si>
  <si>
    <t>Host Home w/o Transportation</t>
  </si>
  <si>
    <t>Bereavement Counseling</t>
  </si>
  <si>
    <t>Host Home (Residential Care - Basic)</t>
  </si>
  <si>
    <t>Host Home (Residential Care - Med)</t>
  </si>
  <si>
    <t>Transitional Services</t>
  </si>
  <si>
    <t xml:space="preserve">Day Habilitation </t>
  </si>
  <si>
    <t>Day Habilitation (One to one)</t>
  </si>
  <si>
    <t>Pre-Vocational</t>
  </si>
  <si>
    <t>Support Emplymt (Assessment Prof)</t>
  </si>
  <si>
    <t>Support Emplymt (Assessment Paraprof)</t>
  </si>
  <si>
    <t>Support Emplymt (Placement Prof)</t>
  </si>
  <si>
    <t>Support Emplymt (Placement Paraprof)</t>
  </si>
  <si>
    <t>Support Emplymt (Training Prof)</t>
  </si>
  <si>
    <t>Support Emplymt (Training Paraprof)</t>
  </si>
  <si>
    <t>Supported Living 3 Res (Basic 1)</t>
  </si>
  <si>
    <t>Supported Living 3 Res (Basic 2)</t>
  </si>
  <si>
    <t>Supported Living 3 Res (Moderate 1)</t>
  </si>
  <si>
    <t>Supported Living 3 Res (Moderate 2)</t>
  </si>
  <si>
    <t>Supported Living 3 Res (Intensive 1)</t>
  </si>
  <si>
    <t>Supported Living 3 Res (Intensive 2)</t>
  </si>
  <si>
    <t>Supported Living 2 Res (Basic 1)</t>
  </si>
  <si>
    <t>Supported Living 2 Res (Basic 2)</t>
  </si>
  <si>
    <t>Supported Living 2 Res (Moderate 1)</t>
  </si>
  <si>
    <t>Supported Living 2 Res (Moderate 2)</t>
  </si>
  <si>
    <t>Supported Living 2 Res (Intensive 1)</t>
  </si>
  <si>
    <t>Supported Living 1 Res (Awake Overnt)</t>
  </si>
  <si>
    <t>Supported Living 1 Res (Aasleep Overnt)</t>
  </si>
  <si>
    <t>Supported Living 1 Res (Periodic)</t>
  </si>
  <si>
    <t>Resident Habilitation 4 Res (Basic)</t>
  </si>
  <si>
    <t>Resident Habilitation 4 Res (Moderate)</t>
  </si>
  <si>
    <t>Resident Habilitation 4 Res (Enhanced)</t>
  </si>
  <si>
    <t>Resident Habilitation 4 Res (Intensive)</t>
  </si>
  <si>
    <t>Resident Habilitation 5-6 Res (Basic)</t>
  </si>
  <si>
    <t>Resident Habilitation 5-6 Res (Moderate)</t>
  </si>
  <si>
    <t>Resident Habilitation 5-6 Res (Enhanced)</t>
  </si>
  <si>
    <t>Resident Habilitation 5-6 Res (Intensive)</t>
  </si>
  <si>
    <t>Assessment</t>
  </si>
  <si>
    <t>1 hour</t>
  </si>
  <si>
    <t>Initial assessment</t>
  </si>
  <si>
    <t>PERS (Installation &amp; Testing)</t>
  </si>
  <si>
    <t>PERS (Monthly Service)</t>
  </si>
  <si>
    <t>Service Fee</t>
  </si>
  <si>
    <t>1 day</t>
  </si>
  <si>
    <t>Waiver</t>
  </si>
  <si>
    <t>1 unit</t>
  </si>
  <si>
    <t>Assistance</t>
  </si>
  <si>
    <t>Dental Services</t>
  </si>
  <si>
    <t>11/20/07 - 11/19/08</t>
  </si>
  <si>
    <t>11/20/08-11/19/09</t>
  </si>
  <si>
    <t>11/20/09-11/19/10</t>
  </si>
  <si>
    <t>11/20/10-11/19/11</t>
  </si>
  <si>
    <t>11/20/11-11/19/12</t>
  </si>
  <si>
    <t>Family Training (F)</t>
  </si>
  <si>
    <t>Family Training (N)</t>
  </si>
  <si>
    <t>Professional Services (Massage Therapy)</t>
  </si>
  <si>
    <t>Professional Services (Sex Ed)</t>
  </si>
  <si>
    <t>Professional Services (Art Therapy)</t>
  </si>
  <si>
    <t>Professional Services (Dance Therapy)</t>
  </si>
  <si>
    <t>Professional Services (Drama Therapy)</t>
  </si>
  <si>
    <t>Professional Services (Fitness Trainer)</t>
  </si>
  <si>
    <t>Service</t>
  </si>
  <si>
    <t>Personal Care</t>
  </si>
  <si>
    <t>Distinction</t>
  </si>
  <si>
    <t>Unit</t>
  </si>
  <si>
    <t>15 minutes</t>
  </si>
  <si>
    <t>flat rate</t>
  </si>
  <si>
    <t>Users</t>
  </si>
  <si>
    <t>Avg. Units per User</t>
  </si>
  <si>
    <t>Avg. Cost/Unit</t>
  </si>
  <si>
    <t>Total Cost</t>
  </si>
  <si>
    <t>Units</t>
  </si>
  <si>
    <t>Year 1</t>
  </si>
  <si>
    <t>GRAND TOTAL</t>
  </si>
  <si>
    <t>TOTAL UNDUPLICATED PARTICIPANTS</t>
  </si>
  <si>
    <t>Factor D</t>
  </si>
  <si>
    <t>AVERAGE LENGTH OF STAY ON THE WAIVER</t>
  </si>
  <si>
    <t>Total Days of Waiver Coverage</t>
  </si>
  <si>
    <t>Year 4</t>
  </si>
  <si>
    <t>Year</t>
  </si>
  <si>
    <t>Visits</t>
  </si>
  <si>
    <t>Factor D'</t>
  </si>
  <si>
    <t>Factor G</t>
  </si>
  <si>
    <t>Factor G'</t>
  </si>
  <si>
    <t>Year 2</t>
  </si>
  <si>
    <t>Year 5</t>
  </si>
  <si>
    <t>Year 6</t>
  </si>
  <si>
    <t>Year 7</t>
  </si>
  <si>
    <t>Year 8</t>
  </si>
  <si>
    <t>Year 9</t>
  </si>
  <si>
    <t>Year 10</t>
  </si>
  <si>
    <t>Demonstration of Neutrality</t>
  </si>
  <si>
    <t>TOTAL Factors D &amp; D'</t>
  </si>
  <si>
    <t>TOTAL Factors G &amp; G'</t>
  </si>
  <si>
    <t>Budget Neutral?</t>
  </si>
  <si>
    <t>Year 3</t>
  </si>
  <si>
    <t>Day</t>
  </si>
  <si>
    <t>Visit</t>
  </si>
  <si>
    <t>Installation</t>
  </si>
  <si>
    <t>Weighted Growth Rates</t>
  </si>
  <si>
    <t>--</t>
  </si>
  <si>
    <t xml:space="preserve">     Projected</t>
  </si>
  <si>
    <t xml:space="preserve">     Actual</t>
  </si>
  <si>
    <t>Nutritional Cnslg.</t>
  </si>
  <si>
    <t>Speech, Hearing…</t>
  </si>
  <si>
    <t>Occupational Thrpy</t>
  </si>
  <si>
    <t>Respite (Hourly)</t>
  </si>
  <si>
    <t>Respite (Daily)</t>
  </si>
  <si>
    <t>Respite (Group)</t>
  </si>
  <si>
    <t>Hourly</t>
  </si>
  <si>
    <t>15 Minutes</t>
  </si>
  <si>
    <t>Speech, Hearing, Language</t>
  </si>
  <si>
    <t>Occupational Therapy</t>
  </si>
  <si>
    <t>Physical Therapy</t>
  </si>
  <si>
    <t>Community Spprt Team (Somatic)</t>
  </si>
  <si>
    <t>Community Spprt Team (Psych Sppt)</t>
  </si>
  <si>
    <t>Community Spprt Team (ACT)</t>
  </si>
  <si>
    <t>DD Waiver</t>
  </si>
  <si>
    <t>Family Training (Caregiver Training,N)</t>
  </si>
  <si>
    <t>Family Training (Caregiver Training,F)</t>
  </si>
  <si>
    <t>Session</t>
  </si>
  <si>
    <t>Professional Srvcs (Massage Thrpy)</t>
  </si>
  <si>
    <t>Professional Srvcs (Sex Ed)</t>
  </si>
  <si>
    <t>Professional Srvcs (Art Therapy)</t>
  </si>
  <si>
    <t>Professional Srvcs (Dance Therapy)</t>
  </si>
  <si>
    <t>Professional Srvcs (Drama Therapy)</t>
  </si>
  <si>
    <t>Professional Srvcs (Fitness Trainer)</t>
  </si>
  <si>
    <t>Professional Srvcs (Acupuncture)</t>
  </si>
  <si>
    <t>Professional Srvcs (Acu w/ Elec Stim)</t>
  </si>
  <si>
    <t>Professional Srvcs (Music Therapy)</t>
  </si>
  <si>
    <t>Behavior Support (Paraprof. Services)</t>
  </si>
  <si>
    <t>Behavior Support (Prof. Services)</t>
  </si>
  <si>
    <t>Behavior Support (Diagnostic Assmt)</t>
  </si>
  <si>
    <t>Skilled Nursing (Visit/RN)</t>
  </si>
  <si>
    <t>Skilled Nursing (Extended/RN)</t>
  </si>
  <si>
    <t>Skilled Nursing (Extended/LPN/LVN)</t>
  </si>
  <si>
    <t>Behavior Support (Non-Prof Services)</t>
  </si>
  <si>
    <t>Env. Accessibility Adaptation</t>
  </si>
  <si>
    <t>Vehicle Modifications</t>
  </si>
  <si>
    <t>In-Home Supports</t>
  </si>
  <si>
    <t>Live-In Caregiver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</si>
</sst>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0.0_);\(#,##0.0\)"/>
    <numFmt numFmtId="165" formatCode="0.0"/>
    <numFmt numFmtId="166" formatCode="_(&quot;$&quot;* #,##0_);_(&quot;$&quot;* \(#,##0\);_(&quot;$&quot;* &quot;-&quot;??_);_(@_)"/>
    <numFmt numFmtId="167" formatCode="m/d/yy;@"/>
    <numFmt numFmtId="168" formatCode="_(* #,##0_);_(* \(#,##0\);_(* &quot;-&quot;??_);_(@_)"/>
    <numFmt numFmtId="169" formatCode="0.0%"/>
  </numFmts>
  <fonts count="32" x14ac:knownFonts="1">
    <font>
      <sz val="11"/>
      <color theme="1"/>
      <name val="Calibri"/>
      <family val="2"/>
      <scheme val="minor"/>
    </font>
    <font>
      <sz val="11"/>
      <name val="Calibri"/>
      <family val="2"/>
    </font>
    <font>
      <sz val="11"/>
      <color indexed="8"/>
      <name val="Calibri"/>
      <family val="2"/>
    </font>
    <font>
      <b/>
      <sz val="11"/>
      <color indexed="8"/>
      <name val="Calibri"/>
      <family val="2"/>
    </font>
    <font>
      <sz val="8"/>
      <name val="Calibri"/>
      <family val="2"/>
    </font>
    <font>
      <sz val="11"/>
      <color theme="1"/>
      <name val="Calibri"/>
      <family val="2"/>
      <scheme val="minor"/>
    </font>
    <font>
      <sz val="11"/>
      <color rgb="FFFF0000"/>
      <name val="Calibri"/>
      <family val="2"/>
      <scheme val="minor"/>
    </font>
    <font>
      <sz val="11"/>
      <color indexed="10"/>
      <name val="Calibri"/>
      <family val="2"/>
    </font>
    <font>
      <sz val="11"/>
      <name val="Calibri"/>
      <family val="2"/>
    </font>
    <font>
      <sz val="11"/>
      <name val="Calibri"/>
      <family val="2"/>
      <scheme val="minor"/>
    </font>
    <font>
      <b/>
      <sz val="11"/>
      <name val="Calibri"/>
      <family val="2"/>
    </font>
    <font>
      <b/>
      <sz val="11"/>
      <color theme="1"/>
      <name val="Calibri"/>
      <family val="2"/>
      <scheme val="minor"/>
    </font>
    <font>
      <sz val="11"/>
      <color rgb="FF1F497D"/>
      <name val="Symbol"/>
      <family val="1"/>
      <charset val="2"/>
    </font>
    <font>
      <sz val="11"/>
      <color rgb="FF1F497D"/>
      <name val="Calibri"/>
      <family val="2"/>
      <scheme val="minor"/>
    </font>
    <font>
      <i/>
      <sz val="11"/>
      <color theme="1"/>
      <name val="Calibri"/>
      <family val="2"/>
      <scheme val="minor"/>
    </font>
    <font>
      <sz val="11"/>
      <color rgb="FF00B050"/>
      <name val="Calibri"/>
      <family val="2"/>
      <scheme val="minor"/>
    </font>
    <font>
      <sz val="8"/>
      <color indexed="81"/>
      <name val="Tahoma"/>
      <family val="2"/>
    </font>
    <font>
      <b/>
      <sz val="8"/>
      <color indexed="81"/>
      <name val="Tahoma"/>
      <family val="2"/>
    </font>
    <font>
      <i/>
      <sz val="11"/>
      <color rgb="FFFF0000"/>
      <name val="Calibri"/>
      <family val="2"/>
      <scheme val="minor"/>
    </font>
    <font>
      <u/>
      <sz val="11"/>
      <name val="Calibri"/>
      <family val="2"/>
      <scheme val="minor"/>
    </font>
    <font>
      <i/>
      <sz val="11"/>
      <name val="Calibri"/>
      <family val="2"/>
      <scheme val="minor"/>
    </font>
    <font>
      <b/>
      <sz val="11"/>
      <name val="Calibri"/>
      <family val="2"/>
      <scheme val="minor"/>
    </font>
    <font>
      <sz val="11"/>
      <color theme="9" tint="-0.249977111117893"/>
      <name val="Calibri"/>
      <family val="2"/>
      <scheme val="minor"/>
    </font>
    <font>
      <b/>
      <sz val="11"/>
      <color rgb="FF00B0F0"/>
      <name val="Calibri"/>
      <family val="2"/>
      <scheme val="minor"/>
    </font>
    <font>
      <b/>
      <sz val="11"/>
      <color theme="9" tint="-0.249977111117893"/>
      <name val="Calibri"/>
      <family val="2"/>
      <scheme val="minor"/>
    </font>
    <font>
      <sz val="11"/>
      <color rgb="FF00B0F0"/>
      <name val="Calibri"/>
      <family val="2"/>
      <scheme val="minor"/>
    </font>
    <font>
      <b/>
      <sz val="11"/>
      <color rgb="FFFF0000"/>
      <name val="Calibri"/>
      <family val="2"/>
      <scheme val="minor"/>
    </font>
    <font>
      <b/>
      <sz val="11"/>
      <color theme="9" tint="-0.249977111117893"/>
      <name val="Calibri"/>
      <family val="2"/>
    </font>
    <font>
      <b/>
      <sz val="11"/>
      <color rgb="FF7030A0"/>
      <name val="Calibri"/>
      <family val="2"/>
      <scheme val="minor"/>
    </font>
    <font>
      <sz val="11"/>
      <color rgb="FF7030A0"/>
      <name val="Calibri"/>
      <family val="2"/>
      <scheme val="minor"/>
    </font>
    <font>
      <b/>
      <sz val="11"/>
      <color rgb="FF00B050"/>
      <name val="Calibri"/>
      <family val="2"/>
      <scheme val="minor"/>
    </font>
    <font>
      <sz val="8"/>
      <name val="Verdana"/>
      <family val="2"/>
    </font>
  </fonts>
  <fills count="18">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473">
    <xf numFmtId="0" fontId="0" fillId="0" borderId="0" xfId="0"/>
    <xf numFmtId="0" fontId="3" fillId="0" borderId="1" xfId="0" applyFont="1" applyBorder="1"/>
    <xf numFmtId="0" fontId="0" fillId="0" borderId="1" xfId="0" applyBorder="1"/>
    <xf numFmtId="0" fontId="2" fillId="0" borderId="1" xfId="0" applyFont="1" applyBorder="1"/>
    <xf numFmtId="0" fontId="0" fillId="0" borderId="0" xfId="0" applyAlignment="1">
      <alignment horizontal="center"/>
    </xf>
    <xf numFmtId="7" fontId="0" fillId="0" borderId="1" xfId="0" applyNumberFormat="1" applyBorder="1"/>
    <xf numFmtId="7" fontId="0" fillId="0" borderId="0" xfId="0" applyNumberFormat="1"/>
    <xf numFmtId="37" fontId="0" fillId="0" borderId="1" xfId="0" applyNumberFormat="1" applyBorder="1"/>
    <xf numFmtId="164" fontId="0" fillId="0" borderId="1" xfId="0" applyNumberFormat="1" applyBorder="1"/>
    <xf numFmtId="7" fontId="0" fillId="0" borderId="1" xfId="0" applyNumberFormat="1" applyFill="1" applyBorder="1" applyAlignment="1"/>
    <xf numFmtId="7" fontId="0" fillId="0" borderId="0" xfId="0" applyNumberFormat="1" applyFill="1" applyBorder="1"/>
    <xf numFmtId="37" fontId="0" fillId="0" borderId="0" xfId="0" applyNumberFormat="1" applyAlignment="1">
      <alignment horizontal="center"/>
    </xf>
    <xf numFmtId="0" fontId="0" fillId="0" borderId="2" xfId="0" applyBorder="1" applyAlignment="1"/>
    <xf numFmtId="0" fontId="0" fillId="0" borderId="2" xfId="0" applyBorder="1" applyAlignment="1"/>
    <xf numFmtId="0" fontId="3" fillId="0" borderId="2" xfId="0" applyFont="1" applyBorder="1" applyAlignment="1"/>
    <xf numFmtId="0" fontId="3" fillId="0" borderId="1" xfId="0" applyFont="1" applyBorder="1" applyAlignment="1">
      <alignment horizontal="center"/>
    </xf>
    <xf numFmtId="37" fontId="0" fillId="0" borderId="1" xfId="0" applyNumberFormat="1" applyFill="1" applyBorder="1"/>
    <xf numFmtId="7" fontId="0" fillId="0" borderId="1" xfId="0" applyNumberFormat="1" applyFill="1" applyBorder="1"/>
    <xf numFmtId="0" fontId="6" fillId="0" borderId="0" xfId="0" applyFont="1"/>
    <xf numFmtId="7" fontId="6" fillId="0" borderId="0" xfId="0" applyNumberFormat="1" applyFont="1" applyBorder="1"/>
    <xf numFmtId="0" fontId="7" fillId="0" borderId="0" xfId="0" applyFont="1" applyBorder="1"/>
    <xf numFmtId="37" fontId="6" fillId="0" borderId="0" xfId="0" applyNumberFormat="1" applyFont="1" applyBorder="1"/>
    <xf numFmtId="164" fontId="6" fillId="0" borderId="0" xfId="0" applyNumberFormat="1" applyFont="1" applyBorder="1"/>
    <xf numFmtId="0" fontId="8" fillId="0" borderId="1" xfId="0" applyFont="1" applyBorder="1"/>
    <xf numFmtId="37" fontId="9" fillId="0" borderId="1" xfId="0" applyNumberFormat="1" applyFont="1" applyBorder="1"/>
    <xf numFmtId="164" fontId="9" fillId="0" borderId="1" xfId="0" applyNumberFormat="1" applyFont="1" applyBorder="1"/>
    <xf numFmtId="164" fontId="9" fillId="0" borderId="1" xfId="0" applyNumberFormat="1" applyFont="1" applyFill="1" applyBorder="1"/>
    <xf numFmtId="7" fontId="9" fillId="0" borderId="1" xfId="0" applyNumberFormat="1" applyFont="1" applyBorder="1"/>
    <xf numFmtId="7" fontId="9" fillId="0" borderId="1" xfId="0" applyNumberFormat="1" applyFont="1" applyFill="1" applyBorder="1"/>
    <xf numFmtId="37" fontId="9" fillId="0" borderId="1" xfId="0" applyNumberFormat="1" applyFont="1" applyFill="1" applyBorder="1"/>
    <xf numFmtId="165" fontId="9" fillId="0" borderId="1" xfId="0" applyNumberFormat="1" applyFont="1" applyBorder="1"/>
    <xf numFmtId="0" fontId="10" fillId="0" borderId="1" xfId="0" applyFont="1" applyBorder="1" applyAlignment="1">
      <alignment horizontal="center"/>
    </xf>
    <xf numFmtId="7" fontId="9" fillId="0" borderId="0" xfId="0" applyNumberFormat="1" applyFont="1"/>
    <xf numFmtId="0" fontId="9" fillId="0" borderId="0" xfId="0" applyFont="1" applyAlignment="1">
      <alignment horizontal="center"/>
    </xf>
    <xf numFmtId="0" fontId="9" fillId="0" borderId="0" xfId="0" applyFont="1"/>
    <xf numFmtId="0" fontId="8" fillId="0" borderId="1" xfId="0" applyFont="1" applyBorder="1" applyAlignment="1"/>
    <xf numFmtId="37" fontId="8" fillId="0" borderId="1" xfId="0" applyNumberFormat="1" applyFont="1" applyBorder="1"/>
    <xf numFmtId="166" fontId="8" fillId="0" borderId="1" xfId="1" applyNumberFormat="1" applyFont="1" applyBorder="1"/>
    <xf numFmtId="166" fontId="9" fillId="0" borderId="1" xfId="1" applyNumberFormat="1" applyFont="1" applyBorder="1"/>
    <xf numFmtId="0" fontId="10" fillId="0" borderId="0" xfId="0" applyFont="1" applyBorder="1"/>
    <xf numFmtId="0" fontId="9" fillId="0" borderId="0" xfId="0" applyFont="1" applyBorder="1"/>
    <xf numFmtId="0" fontId="10" fillId="3" borderId="1" xfId="0" applyFont="1" applyFill="1" applyBorder="1" applyAlignment="1">
      <alignment horizontal="center"/>
    </xf>
    <xf numFmtId="0" fontId="10" fillId="0" borderId="1" xfId="0" applyFont="1" applyBorder="1" applyAlignment="1">
      <alignment horizontal="center" wrapText="1"/>
    </xf>
    <xf numFmtId="0" fontId="10" fillId="4" borderId="1" xfId="0" applyFont="1" applyFill="1" applyBorder="1" applyAlignment="1">
      <alignment horizontal="center"/>
    </xf>
    <xf numFmtId="0" fontId="11" fillId="0" borderId="0" xfId="0" applyFont="1"/>
    <xf numFmtId="167" fontId="0" fillId="0" borderId="0" xfId="0" applyNumberFormat="1" applyAlignment="1">
      <alignment horizontal="center" wrapText="1"/>
    </xf>
    <xf numFmtId="0" fontId="12" fillId="0" borderId="0" xfId="0" applyFont="1" applyAlignment="1">
      <alignment horizontal="left" indent="5"/>
    </xf>
    <xf numFmtId="0" fontId="13" fillId="0" borderId="0" xfId="0" applyFont="1" applyAlignment="1">
      <alignment horizontal="left" indent="5"/>
    </xf>
    <xf numFmtId="10" fontId="0" fillId="0" borderId="0" xfId="2" applyNumberFormat="1" applyFont="1"/>
    <xf numFmtId="10" fontId="0" fillId="0" borderId="1" xfId="2" applyNumberFormat="1" applyFont="1" applyBorder="1"/>
    <xf numFmtId="0" fontId="0" fillId="0" borderId="1" xfId="0" quotePrefix="1" applyBorder="1" applyAlignment="1">
      <alignment horizontal="center"/>
    </xf>
    <xf numFmtId="0" fontId="14" fillId="0" borderId="1" xfId="0" applyFont="1" applyBorder="1"/>
    <xf numFmtId="0" fontId="14" fillId="0" borderId="1" xfId="0" applyFont="1" applyFill="1" applyBorder="1"/>
    <xf numFmtId="0" fontId="10" fillId="0" borderId="1" xfId="0" applyFont="1" applyBorder="1" applyAlignment="1">
      <alignment horizontal="center"/>
    </xf>
    <xf numFmtId="37" fontId="9" fillId="5" borderId="1" xfId="0" applyNumberFormat="1" applyFont="1" applyFill="1" applyBorder="1"/>
    <xf numFmtId="164" fontId="9" fillId="5" borderId="1" xfId="0" applyNumberFormat="1" applyFont="1" applyFill="1" applyBorder="1"/>
    <xf numFmtId="7" fontId="9" fillId="5" borderId="1" xfId="0" applyNumberFormat="1" applyFont="1" applyFill="1" applyBorder="1"/>
    <xf numFmtId="0" fontId="10" fillId="3" borderId="1" xfId="0" applyFont="1" applyFill="1" applyBorder="1" applyAlignment="1">
      <alignment horizontal="left"/>
    </xf>
    <xf numFmtId="0" fontId="8" fillId="5" borderId="1" xfId="0" applyFont="1" applyFill="1" applyBorder="1" applyAlignment="1"/>
    <xf numFmtId="37" fontId="8" fillId="5" borderId="1" xfId="0" applyNumberFormat="1" applyFont="1" applyFill="1" applyBorder="1"/>
    <xf numFmtId="166" fontId="8" fillId="5" borderId="1" xfId="1" applyNumberFormat="1" applyFont="1" applyFill="1" applyBorder="1"/>
    <xf numFmtId="0" fontId="8" fillId="5" borderId="1" xfId="0" applyFont="1" applyFill="1" applyBorder="1"/>
    <xf numFmtId="37" fontId="15" fillId="5" borderId="1" xfId="0" applyNumberFormat="1" applyFont="1" applyFill="1" applyBorder="1"/>
    <xf numFmtId="164" fontId="15" fillId="5" borderId="1" xfId="0" applyNumberFormat="1" applyFont="1" applyFill="1" applyBorder="1"/>
    <xf numFmtId="7" fontId="15" fillId="5" borderId="1" xfId="0" applyNumberFormat="1" applyFont="1" applyFill="1" applyBorder="1"/>
    <xf numFmtId="166" fontId="9" fillId="5" borderId="1" xfId="1" applyNumberFormat="1" applyFont="1" applyFill="1" applyBorder="1"/>
    <xf numFmtId="0" fontId="0" fillId="0" borderId="13" xfId="0" applyFill="1" applyBorder="1"/>
    <xf numFmtId="0" fontId="0" fillId="7" borderId="1" xfId="0" applyFill="1" applyBorder="1"/>
    <xf numFmtId="37" fontId="9" fillId="7" borderId="1" xfId="0" applyNumberFormat="1" applyFont="1" applyFill="1" applyBorder="1"/>
    <xf numFmtId="164" fontId="9" fillId="7" borderId="1" xfId="0" applyNumberFormat="1" applyFont="1" applyFill="1" applyBorder="1"/>
    <xf numFmtId="7" fontId="9" fillId="7" borderId="1" xfId="0" applyNumberFormat="1" applyFont="1" applyFill="1" applyBorder="1"/>
    <xf numFmtId="0" fontId="0" fillId="7" borderId="0" xfId="0" applyFill="1"/>
    <xf numFmtId="0" fontId="10" fillId="0" borderId="1" xfId="0" applyFont="1" applyBorder="1" applyAlignment="1">
      <alignment horizontal="center"/>
    </xf>
    <xf numFmtId="0" fontId="10" fillId="0" borderId="1" xfId="0" applyFont="1" applyBorder="1" applyAlignment="1">
      <alignment horizontal="center"/>
    </xf>
    <xf numFmtId="0" fontId="8" fillId="0" borderId="1" xfId="0" applyFont="1" applyFill="1" applyBorder="1"/>
    <xf numFmtId="164" fontId="15" fillId="0" borderId="1" xfId="0" applyNumberFormat="1" applyFont="1" applyFill="1" applyBorder="1"/>
    <xf numFmtId="0" fontId="6" fillId="0" borderId="1" xfId="0" applyFont="1" applyBorder="1"/>
    <xf numFmtId="0" fontId="10" fillId="10" borderId="1" xfId="0" applyFont="1" applyFill="1" applyBorder="1"/>
    <xf numFmtId="0" fontId="10" fillId="10" borderId="1" xfId="0" applyFont="1" applyFill="1" applyBorder="1" applyAlignment="1">
      <alignment wrapText="1"/>
    </xf>
    <xf numFmtId="0" fontId="10" fillId="12" borderId="1" xfId="0" applyFont="1" applyFill="1" applyBorder="1"/>
    <xf numFmtId="0" fontId="10" fillId="12" borderId="1" xfId="0" applyFont="1" applyFill="1" applyBorder="1" applyAlignment="1">
      <alignment wrapText="1"/>
    </xf>
    <xf numFmtId="0" fontId="10" fillId="5" borderId="1" xfId="0" applyFont="1" applyFill="1" applyBorder="1"/>
    <xf numFmtId="0" fontId="10" fillId="5" borderId="1" xfId="0" applyFont="1" applyFill="1" applyBorder="1" applyAlignment="1">
      <alignment wrapText="1"/>
    </xf>
    <xf numFmtId="0" fontId="10" fillId="13" borderId="1" xfId="0" applyFont="1" applyFill="1" applyBorder="1"/>
    <xf numFmtId="0" fontId="10" fillId="13" borderId="1" xfId="0" applyFont="1" applyFill="1" applyBorder="1" applyAlignment="1">
      <alignment wrapText="1"/>
    </xf>
    <xf numFmtId="0" fontId="3" fillId="8" borderId="1" xfId="0" applyFont="1" applyFill="1" applyBorder="1"/>
    <xf numFmtId="0" fontId="3" fillId="8" borderId="1" xfId="0" applyFont="1" applyFill="1" applyBorder="1" applyAlignment="1">
      <alignment wrapText="1"/>
    </xf>
    <xf numFmtId="0" fontId="3" fillId="9" borderId="1" xfId="0" applyFont="1" applyFill="1" applyBorder="1"/>
    <xf numFmtId="0" fontId="3" fillId="9" borderId="1" xfId="0" applyFont="1" applyFill="1" applyBorder="1" applyAlignment="1">
      <alignment wrapText="1"/>
    </xf>
    <xf numFmtId="0" fontId="3" fillId="11" borderId="1" xfId="0" applyFont="1" applyFill="1" applyBorder="1"/>
    <xf numFmtId="0" fontId="3" fillId="11" borderId="1" xfId="0" applyFont="1" applyFill="1" applyBorder="1" applyAlignment="1">
      <alignment wrapText="1"/>
    </xf>
    <xf numFmtId="0" fontId="3" fillId="15" borderId="1" xfId="0" applyFont="1" applyFill="1" applyBorder="1"/>
    <xf numFmtId="0" fontId="3" fillId="15" borderId="1" xfId="0" applyFont="1" applyFill="1" applyBorder="1" applyAlignment="1">
      <alignment wrapText="1"/>
    </xf>
    <xf numFmtId="0" fontId="3" fillId="16" borderId="1" xfId="0" applyFont="1" applyFill="1" applyBorder="1"/>
    <xf numFmtId="0" fontId="3" fillId="16" borderId="1" xfId="0" applyFont="1" applyFill="1" applyBorder="1" applyAlignment="1">
      <alignment wrapText="1"/>
    </xf>
    <xf numFmtId="164" fontId="0" fillId="0" borderId="1" xfId="0" applyNumberFormat="1" applyFill="1" applyBorder="1"/>
    <xf numFmtId="0" fontId="0" fillId="0" borderId="0" xfId="0" applyFill="1"/>
    <xf numFmtId="43" fontId="0" fillId="0" borderId="0" xfId="3" applyFont="1"/>
    <xf numFmtId="43" fontId="6" fillId="0" borderId="0" xfId="3" applyFont="1"/>
    <xf numFmtId="0" fontId="0" fillId="0" borderId="1" xfId="0" applyBorder="1" applyAlignment="1">
      <alignment horizontal="center"/>
    </xf>
    <xf numFmtId="7" fontId="0" fillId="0" borderId="1" xfId="0" applyNumberFormat="1" applyBorder="1" applyAlignment="1">
      <alignment horizontal="center"/>
    </xf>
    <xf numFmtId="0" fontId="6" fillId="0" borderId="0" xfId="0" applyFont="1" applyFill="1"/>
    <xf numFmtId="0" fontId="10" fillId="8" borderId="1" xfId="0" applyFont="1" applyFill="1" applyBorder="1"/>
    <xf numFmtId="0" fontId="10" fillId="8" borderId="1" xfId="0" applyFont="1" applyFill="1" applyBorder="1" applyAlignment="1">
      <alignment wrapText="1"/>
    </xf>
    <xf numFmtId="0" fontId="11" fillId="12" borderId="1" xfId="0" applyFont="1" applyFill="1" applyBorder="1" applyAlignment="1">
      <alignment horizontal="center"/>
    </xf>
    <xf numFmtId="0" fontId="9" fillId="0" borderId="1" xfId="0" applyFont="1" applyFill="1" applyBorder="1"/>
    <xf numFmtId="0" fontId="9" fillId="0" borderId="1" xfId="0" applyFont="1" applyBorder="1"/>
    <xf numFmtId="0" fontId="9" fillId="11" borderId="1" xfId="0" applyFont="1" applyFill="1" applyBorder="1"/>
    <xf numFmtId="0" fontId="9" fillId="0" borderId="13" xfId="0" applyFont="1" applyFill="1" applyBorder="1"/>
    <xf numFmtId="0" fontId="9" fillId="5" borderId="1" xfId="0" applyFont="1" applyFill="1" applyBorder="1"/>
    <xf numFmtId="0" fontId="18" fillId="0" borderId="1" xfId="0" applyFont="1" applyBorder="1"/>
    <xf numFmtId="0" fontId="6" fillId="0" borderId="1" xfId="0" applyFont="1" applyFill="1" applyBorder="1"/>
    <xf numFmtId="0" fontId="19" fillId="0" borderId="1" xfId="0" applyFont="1" applyFill="1" applyBorder="1"/>
    <xf numFmtId="0" fontId="9" fillId="12" borderId="1" xfId="0" applyFont="1" applyFill="1" applyBorder="1"/>
    <xf numFmtId="0" fontId="18" fillId="0" borderId="1" xfId="0" applyFont="1" applyFill="1" applyBorder="1"/>
    <xf numFmtId="2" fontId="0" fillId="0" borderId="0" xfId="3" applyNumberFormat="1" applyFont="1"/>
    <xf numFmtId="43" fontId="11" fillId="0" borderId="1" xfId="3" applyFont="1" applyBorder="1"/>
    <xf numFmtId="43" fontId="0" fillId="0" borderId="1" xfId="3" applyFont="1" applyBorder="1"/>
    <xf numFmtId="0" fontId="3" fillId="0" borderId="1" xfId="0" applyFont="1" applyBorder="1" applyAlignment="1"/>
    <xf numFmtId="0" fontId="10" fillId="0" borderId="1" xfId="0" applyFont="1" applyBorder="1"/>
    <xf numFmtId="0" fontId="1" fillId="0" borderId="1" xfId="0" applyFont="1" applyBorder="1"/>
    <xf numFmtId="43" fontId="6" fillId="0" borderId="1" xfId="3" applyFont="1" applyBorder="1"/>
    <xf numFmtId="0" fontId="20" fillId="0" borderId="1" xfId="0" applyFont="1" applyFill="1" applyBorder="1"/>
    <xf numFmtId="0" fontId="20" fillId="0" borderId="1" xfId="0" applyFont="1" applyBorder="1"/>
    <xf numFmtId="0" fontId="9" fillId="0" borderId="0" xfId="0" applyFont="1" applyFill="1"/>
    <xf numFmtId="7" fontId="0" fillId="0" borderId="0" xfId="3" applyNumberFormat="1" applyFont="1"/>
    <xf numFmtId="0" fontId="21" fillId="0" borderId="0" xfId="0" applyFont="1"/>
    <xf numFmtId="0" fontId="10" fillId="4" borderId="1" xfId="0" applyFont="1" applyFill="1" applyBorder="1"/>
    <xf numFmtId="0" fontId="10" fillId="4" borderId="1" xfId="0" applyFont="1" applyFill="1" applyBorder="1" applyAlignment="1">
      <alignment wrapText="1"/>
    </xf>
    <xf numFmtId="0" fontId="9" fillId="7" borderId="0" xfId="0" applyFont="1" applyFill="1"/>
    <xf numFmtId="2" fontId="9" fillId="0" borderId="0" xfId="0" applyNumberFormat="1" applyFont="1" applyFill="1"/>
    <xf numFmtId="37" fontId="9" fillId="0" borderId="0" xfId="0" applyNumberFormat="1" applyFont="1" applyAlignment="1">
      <alignment horizontal="center"/>
    </xf>
    <xf numFmtId="168" fontId="10" fillId="8" borderId="1" xfId="3" applyNumberFormat="1" applyFont="1" applyFill="1" applyBorder="1"/>
    <xf numFmtId="168" fontId="9" fillId="0" borderId="1" xfId="3" applyNumberFormat="1" applyFont="1" applyFill="1" applyBorder="1"/>
    <xf numFmtId="168" fontId="9" fillId="0" borderId="0" xfId="3" applyNumberFormat="1" applyFont="1"/>
    <xf numFmtId="168" fontId="9" fillId="0" borderId="0" xfId="3" applyNumberFormat="1" applyFont="1" applyAlignment="1">
      <alignment horizontal="center"/>
    </xf>
    <xf numFmtId="169" fontId="6" fillId="0" borderId="0" xfId="2" applyNumberFormat="1" applyFont="1"/>
    <xf numFmtId="169" fontId="9" fillId="0" borderId="0" xfId="2" applyNumberFormat="1" applyFont="1"/>
    <xf numFmtId="0" fontId="15" fillId="0" borderId="0" xfId="0" applyFont="1"/>
    <xf numFmtId="169" fontId="15" fillId="0" borderId="0" xfId="2" applyNumberFormat="1" applyFont="1"/>
    <xf numFmtId="0" fontId="0" fillId="0" borderId="0" xfId="0" applyBorder="1" applyAlignment="1">
      <alignment horizontal="left" vertical="top"/>
    </xf>
    <xf numFmtId="0" fontId="6" fillId="0" borderId="0" xfId="0" applyFont="1" applyBorder="1"/>
    <xf numFmtId="0" fontId="19" fillId="5" borderId="1" xfId="0" applyFont="1" applyFill="1" applyBorder="1"/>
    <xf numFmtId="0" fontId="19" fillId="11" borderId="1" xfId="0" applyFont="1" applyFill="1" applyBorder="1"/>
    <xf numFmtId="1" fontId="0" fillId="0" borderId="0" xfId="0" applyNumberFormat="1"/>
    <xf numFmtId="169" fontId="0" fillId="0" borderId="0" xfId="2" applyNumberFormat="1" applyFont="1" applyAlignment="1">
      <alignment horizontal="center"/>
    </xf>
    <xf numFmtId="0" fontId="0" fillId="0" borderId="0" xfId="0" applyAlignment="1">
      <alignment horizontal="right"/>
    </xf>
    <xf numFmtId="168" fontId="0" fillId="0" borderId="0" xfId="3" applyNumberFormat="1" applyFont="1" applyAlignment="1">
      <alignment horizontal="right"/>
    </xf>
    <xf numFmtId="1" fontId="0" fillId="0" borderId="0" xfId="0" applyNumberFormat="1" applyAlignment="1">
      <alignment horizontal="right"/>
    </xf>
    <xf numFmtId="0" fontId="0" fillId="0" borderId="0" xfId="0" applyNumberFormat="1" applyAlignment="1">
      <alignment horizontal="right"/>
    </xf>
    <xf numFmtId="0" fontId="11" fillId="0" borderId="0" xfId="0" applyFont="1" applyAlignment="1">
      <alignment horizontal="right"/>
    </xf>
    <xf numFmtId="164" fontId="9" fillId="0" borderId="0" xfId="0" applyNumberFormat="1" applyFont="1"/>
    <xf numFmtId="164" fontId="10" fillId="0" borderId="0" xfId="0" applyNumberFormat="1" applyFont="1" applyBorder="1"/>
    <xf numFmtId="164" fontId="10" fillId="3" borderId="1" xfId="0" applyNumberFormat="1" applyFont="1" applyFill="1" applyBorder="1" applyAlignment="1">
      <alignment horizontal="center"/>
    </xf>
    <xf numFmtId="164" fontId="10" fillId="4" borderId="1" xfId="0" applyNumberFormat="1" applyFont="1" applyFill="1" applyBorder="1" applyAlignment="1">
      <alignment horizontal="center" wrapText="1"/>
    </xf>
    <xf numFmtId="164" fontId="0" fillId="0" borderId="0" xfId="0" applyNumberFormat="1"/>
    <xf numFmtId="164" fontId="6" fillId="0" borderId="0" xfId="0" applyNumberFormat="1" applyFont="1"/>
    <xf numFmtId="37" fontId="9" fillId="0" borderId="0" xfId="0" applyNumberFormat="1" applyFont="1"/>
    <xf numFmtId="37" fontId="10" fillId="0" borderId="0" xfId="0" applyNumberFormat="1" applyFont="1" applyBorder="1"/>
    <xf numFmtId="37" fontId="10" fillId="3" borderId="1" xfId="0" applyNumberFormat="1" applyFont="1" applyFill="1" applyBorder="1" applyAlignment="1">
      <alignment horizontal="center"/>
    </xf>
    <xf numFmtId="37" fontId="10" fillId="4" borderId="1" xfId="0" applyNumberFormat="1" applyFont="1" applyFill="1" applyBorder="1" applyAlignment="1">
      <alignment horizontal="center"/>
    </xf>
    <xf numFmtId="37" fontId="0" fillId="0" borderId="0" xfId="0" applyNumberFormat="1"/>
    <xf numFmtId="37" fontId="6" fillId="0" borderId="0" xfId="0" applyNumberFormat="1" applyFont="1"/>
    <xf numFmtId="7" fontId="21" fillId="0" borderId="0" xfId="0" applyNumberFormat="1" applyFont="1"/>
    <xf numFmtId="39" fontId="6" fillId="0" borderId="0" xfId="0" applyNumberFormat="1" applyFont="1"/>
    <xf numFmtId="7" fontId="23" fillId="0" borderId="1" xfId="0" applyNumberFormat="1" applyFont="1" applyBorder="1"/>
    <xf numFmtId="37" fontId="23" fillId="0" borderId="1" xfId="0" applyNumberFormat="1" applyFont="1" applyBorder="1"/>
    <xf numFmtId="164" fontId="23" fillId="0" borderId="1" xfId="0" applyNumberFormat="1" applyFont="1" applyBorder="1"/>
    <xf numFmtId="37" fontId="24" fillId="0" borderId="1" xfId="0" applyNumberFormat="1" applyFont="1" applyBorder="1"/>
    <xf numFmtId="164" fontId="24" fillId="0" borderId="1" xfId="0" applyNumberFormat="1" applyFont="1" applyBorder="1"/>
    <xf numFmtId="166" fontId="24" fillId="0" borderId="1" xfId="1" applyNumberFormat="1" applyFont="1" applyBorder="1"/>
    <xf numFmtId="0" fontId="23" fillId="0" borderId="0" xfId="0" applyFont="1"/>
    <xf numFmtId="164" fontId="24" fillId="0" borderId="1" xfId="0" applyNumberFormat="1" applyFont="1" applyFill="1" applyBorder="1"/>
    <xf numFmtId="37" fontId="24" fillId="0" borderId="1" xfId="0" applyNumberFormat="1" applyFont="1" applyFill="1" applyBorder="1"/>
    <xf numFmtId="0" fontId="23" fillId="0" borderId="0" xfId="0" applyNumberFormat="1" applyFont="1"/>
    <xf numFmtId="10" fontId="0" fillId="0" borderId="0" xfId="0" applyNumberFormat="1"/>
    <xf numFmtId="166" fontId="27" fillId="0" borderId="1" xfId="1" applyNumberFormat="1" applyFont="1" applyBorder="1"/>
    <xf numFmtId="1" fontId="24" fillId="0" borderId="1" xfId="0" applyNumberFormat="1" applyFont="1" applyBorder="1"/>
    <xf numFmtId="37" fontId="24" fillId="6" borderId="1" xfId="0" applyNumberFormat="1" applyFont="1" applyFill="1" applyBorder="1"/>
    <xf numFmtId="166" fontId="24" fillId="6" borderId="1" xfId="1" applyNumberFormat="1" applyFont="1" applyFill="1" applyBorder="1"/>
    <xf numFmtId="168" fontId="3" fillId="14" borderId="1" xfId="3" applyNumberFormat="1" applyFont="1" applyFill="1" applyBorder="1"/>
    <xf numFmtId="44" fontId="0" fillId="0" borderId="1" xfId="1" applyFont="1" applyFill="1" applyBorder="1"/>
    <xf numFmtId="0" fontId="0" fillId="17" borderId="0" xfId="0" applyFill="1"/>
    <xf numFmtId="0" fontId="0" fillId="17" borderId="1" xfId="0" applyFill="1" applyBorder="1"/>
    <xf numFmtId="0" fontId="6" fillId="17" borderId="0" xfId="0" applyFont="1" applyFill="1"/>
    <xf numFmtId="164" fontId="0" fillId="17" borderId="1" xfId="0" applyNumberFormat="1" applyFill="1" applyBorder="1"/>
    <xf numFmtId="164" fontId="6" fillId="17" borderId="1" xfId="0" applyNumberFormat="1" applyFont="1" applyFill="1" applyBorder="1"/>
    <xf numFmtId="0" fontId="9" fillId="17" borderId="1" xfId="0" applyFont="1" applyFill="1" applyBorder="1"/>
    <xf numFmtId="168" fontId="0" fillId="0" borderId="0" xfId="3" applyNumberFormat="1" applyFont="1" applyFill="1"/>
    <xf numFmtId="168" fontId="0" fillId="0" borderId="1" xfId="3" applyNumberFormat="1" applyFont="1" applyFill="1" applyBorder="1"/>
    <xf numFmtId="168" fontId="0" fillId="0" borderId="0" xfId="3" applyNumberFormat="1" applyFont="1" applyFill="1" applyAlignment="1">
      <alignment horizontal="center"/>
    </xf>
    <xf numFmtId="43" fontId="0" fillId="0" borderId="0" xfId="3" applyFont="1" applyFill="1"/>
    <xf numFmtId="44" fontId="0" fillId="0" borderId="0" xfId="1" applyFont="1" applyFill="1"/>
    <xf numFmtId="37" fontId="0" fillId="0" borderId="0" xfId="0" applyNumberFormat="1" applyFill="1" applyAlignment="1">
      <alignment horizontal="center"/>
    </xf>
    <xf numFmtId="43" fontId="0" fillId="0" borderId="0" xfId="3" applyFont="1" applyFill="1" applyAlignment="1">
      <alignment horizontal="center"/>
    </xf>
    <xf numFmtId="44" fontId="0" fillId="0" borderId="0" xfId="1" applyFont="1" applyFill="1" applyAlignment="1">
      <alignment horizontal="center"/>
    </xf>
    <xf numFmtId="0" fontId="2" fillId="0" borderId="1" xfId="0" applyFont="1" applyFill="1" applyBorder="1"/>
    <xf numFmtId="0" fontId="0" fillId="0" borderId="1" xfId="0" applyFill="1" applyBorder="1"/>
    <xf numFmtId="0" fontId="6" fillId="17" borderId="1" xfId="0" applyFont="1" applyFill="1" applyBorder="1"/>
    <xf numFmtId="37" fontId="6" fillId="17" borderId="1" xfId="0" applyNumberFormat="1" applyFont="1" applyFill="1" applyBorder="1"/>
    <xf numFmtId="7" fontId="6" fillId="17" borderId="1" xfId="0" applyNumberFormat="1" applyFont="1" applyFill="1" applyBorder="1"/>
    <xf numFmtId="168" fontId="6" fillId="17" borderId="1" xfId="3" applyNumberFormat="1" applyFont="1" applyFill="1" applyBorder="1"/>
    <xf numFmtId="44" fontId="6" fillId="17" borderId="1" xfId="1" applyFont="1" applyFill="1" applyBorder="1"/>
    <xf numFmtId="37" fontId="9" fillId="17" borderId="1" xfId="0" applyNumberFormat="1" applyFont="1" applyFill="1" applyBorder="1"/>
    <xf numFmtId="164" fontId="9" fillId="17" borderId="1" xfId="0" applyNumberFormat="1" applyFont="1" applyFill="1" applyBorder="1"/>
    <xf numFmtId="7" fontId="9" fillId="17" borderId="1" xfId="0" applyNumberFormat="1" applyFont="1" applyFill="1" applyBorder="1"/>
    <xf numFmtId="168" fontId="0" fillId="17" borderId="1" xfId="3" applyNumberFormat="1" applyFont="1" applyFill="1" applyBorder="1"/>
    <xf numFmtId="44" fontId="0" fillId="17" borderId="1" xfId="1" applyFont="1" applyFill="1" applyBorder="1"/>
    <xf numFmtId="37" fontId="0" fillId="17" borderId="1" xfId="0" applyNumberFormat="1" applyFill="1" applyBorder="1"/>
    <xf numFmtId="7" fontId="0" fillId="17" borderId="1" xfId="0" applyNumberFormat="1" applyFill="1" applyBorder="1"/>
    <xf numFmtId="168" fontId="9" fillId="17" borderId="1" xfId="3" applyNumberFormat="1" applyFont="1" applyFill="1" applyBorder="1"/>
    <xf numFmtId="44" fontId="9" fillId="17" borderId="1" xfId="1" applyFont="1" applyFill="1" applyBorder="1"/>
    <xf numFmtId="7" fontId="28" fillId="0" borderId="1" xfId="0" applyNumberFormat="1" applyFont="1" applyBorder="1"/>
    <xf numFmtId="0" fontId="28" fillId="0" borderId="0" xfId="0" applyFont="1"/>
    <xf numFmtId="0" fontId="3" fillId="14" borderId="1" xfId="0" applyFont="1" applyFill="1" applyBorder="1" applyAlignment="1">
      <alignment wrapText="1"/>
    </xf>
    <xf numFmtId="168" fontId="3" fillId="14" borderId="1" xfId="3" applyNumberFormat="1" applyFont="1" applyFill="1" applyBorder="1" applyAlignment="1">
      <alignment wrapText="1"/>
    </xf>
    <xf numFmtId="44" fontId="3" fillId="14" borderId="1" xfId="1" applyFont="1" applyFill="1" applyBorder="1"/>
    <xf numFmtId="44" fontId="3" fillId="14" borderId="1" xfId="1" applyFont="1" applyFill="1" applyBorder="1" applyAlignment="1">
      <alignment wrapText="1"/>
    </xf>
    <xf numFmtId="164" fontId="28" fillId="0" borderId="1" xfId="0" applyNumberFormat="1" applyFont="1" applyFill="1" applyBorder="1"/>
    <xf numFmtId="0" fontId="28" fillId="0" borderId="0" xfId="0" applyNumberFormat="1" applyFont="1"/>
    <xf numFmtId="37" fontId="28" fillId="5" borderId="1" xfId="0" applyNumberFormat="1" applyFont="1" applyFill="1" applyBorder="1"/>
    <xf numFmtId="164" fontId="28" fillId="0" borderId="1" xfId="0" applyNumberFormat="1" applyFont="1" applyBorder="1"/>
    <xf numFmtId="37" fontId="28" fillId="0" borderId="1" xfId="0" applyNumberFormat="1" applyFont="1" applyBorder="1"/>
    <xf numFmtId="166" fontId="28" fillId="0" borderId="1" xfId="1" applyNumberFormat="1" applyFont="1" applyBorder="1"/>
    <xf numFmtId="37" fontId="28" fillId="0" borderId="1" xfId="0" applyNumberFormat="1" applyFont="1" applyFill="1" applyBorder="1"/>
    <xf numFmtId="7" fontId="24" fillId="0" borderId="1" xfId="0" applyNumberFormat="1" applyFont="1" applyBorder="1"/>
    <xf numFmtId="0" fontId="10" fillId="8" borderId="1" xfId="0" applyFont="1" applyFill="1" applyBorder="1" applyAlignment="1">
      <alignment horizontal="center"/>
    </xf>
    <xf numFmtId="0" fontId="9" fillId="0" borderId="10" xfId="0" applyFont="1" applyBorder="1" applyAlignment="1">
      <alignment horizontal="center"/>
    </xf>
    <xf numFmtId="0" fontId="1" fillId="0" borderId="1" xfId="0" applyFont="1" applyFill="1" applyBorder="1"/>
    <xf numFmtId="7" fontId="30" fillId="0" borderId="1" xfId="0" applyNumberFormat="1" applyFont="1" applyBorder="1"/>
    <xf numFmtId="0" fontId="10" fillId="0" borderId="0" xfId="0" applyFont="1" applyBorder="1" applyAlignment="1">
      <alignment horizontal="left"/>
    </xf>
    <xf numFmtId="0" fontId="9" fillId="0" borderId="0" xfId="0" applyFont="1" applyBorder="1" applyAlignment="1">
      <alignment horizontal="center"/>
    </xf>
    <xf numFmtId="0" fontId="10" fillId="0" borderId="1" xfId="0" applyFont="1" applyBorder="1" applyAlignment="1">
      <alignment horizontal="left" vertical="center" wrapText="1"/>
    </xf>
    <xf numFmtId="0" fontId="21" fillId="0" borderId="1" xfId="0" applyFont="1" applyBorder="1" applyAlignment="1">
      <alignment horizontal="left" vertical="center" wrapText="1"/>
    </xf>
    <xf numFmtId="0" fontId="9" fillId="0" borderId="0" xfId="0" applyFont="1" applyAlignment="1">
      <alignment horizontal="left"/>
    </xf>
    <xf numFmtId="169" fontId="10" fillId="0" borderId="0" xfId="2" applyNumberFormat="1" applyFont="1" applyBorder="1" applyAlignment="1">
      <alignment horizontal="center"/>
    </xf>
    <xf numFmtId="166" fontId="11" fillId="0" borderId="1" xfId="1" applyNumberFormat="1" applyFont="1" applyBorder="1"/>
    <xf numFmtId="0" fontId="0" fillId="0" borderId="0" xfId="0" quotePrefix="1"/>
    <xf numFmtId="37" fontId="26" fillId="0" borderId="1" xfId="0" applyNumberFormat="1" applyFont="1" applyBorder="1"/>
    <xf numFmtId="164" fontId="26" fillId="0" borderId="1" xfId="0" applyNumberFormat="1" applyFont="1" applyBorder="1"/>
    <xf numFmtId="164" fontId="10" fillId="8" borderId="1" xfId="0" applyNumberFormat="1" applyFont="1" applyFill="1" applyBorder="1" applyAlignment="1">
      <alignment horizontal="center"/>
    </xf>
    <xf numFmtId="37" fontId="10" fillId="8" borderId="1" xfId="0" applyNumberFormat="1" applyFont="1" applyFill="1" applyBorder="1" applyAlignment="1">
      <alignment horizontal="center"/>
    </xf>
    <xf numFmtId="164" fontId="10" fillId="8" borderId="1" xfId="0" applyNumberFormat="1" applyFont="1" applyFill="1" applyBorder="1" applyAlignment="1">
      <alignment horizontal="center" wrapText="1"/>
    </xf>
    <xf numFmtId="0" fontId="10" fillId="8" borderId="1" xfId="0" applyFont="1" applyFill="1" applyBorder="1" applyAlignment="1">
      <alignment horizontal="center" wrapText="1"/>
    </xf>
    <xf numFmtId="0" fontId="8" fillId="8" borderId="1" xfId="0" applyFont="1" applyFill="1" applyBorder="1" applyAlignment="1"/>
    <xf numFmtId="37" fontId="8" fillId="8" borderId="1" xfId="0" applyNumberFormat="1" applyFont="1" applyFill="1" applyBorder="1"/>
    <xf numFmtId="164" fontId="9" fillId="8" borderId="1" xfId="0" applyNumberFormat="1" applyFont="1" applyFill="1" applyBorder="1"/>
    <xf numFmtId="7" fontId="9" fillId="8" borderId="1" xfId="0" applyNumberFormat="1" applyFont="1" applyFill="1" applyBorder="1"/>
    <xf numFmtId="166" fontId="8" fillId="8" borderId="1" xfId="1" applyNumberFormat="1" applyFont="1" applyFill="1" applyBorder="1"/>
    <xf numFmtId="0" fontId="8" fillId="8" borderId="1" xfId="0" applyFont="1" applyFill="1" applyBorder="1"/>
    <xf numFmtId="166" fontId="9" fillId="8" borderId="1" xfId="1" applyNumberFormat="1" applyFont="1" applyFill="1" applyBorder="1"/>
    <xf numFmtId="37" fontId="24" fillId="8" borderId="1" xfId="0" applyNumberFormat="1" applyFont="1" applyFill="1" applyBorder="1"/>
    <xf numFmtId="164" fontId="24" fillId="8" borderId="1" xfId="0" applyNumberFormat="1" applyFont="1" applyFill="1" applyBorder="1"/>
    <xf numFmtId="7" fontId="23" fillId="8" borderId="1" xfId="0" applyNumberFormat="1" applyFont="1" applyFill="1" applyBorder="1"/>
    <xf numFmtId="166" fontId="24" fillId="8" borderId="1" xfId="1" applyNumberFormat="1" applyFont="1" applyFill="1" applyBorder="1"/>
    <xf numFmtId="0" fontId="0" fillId="8" borderId="0" xfId="0" applyFill="1"/>
    <xf numFmtId="37" fontId="0" fillId="8" borderId="0" xfId="0" applyNumberFormat="1" applyFill="1"/>
    <xf numFmtId="164" fontId="0" fillId="8" borderId="0" xfId="0" applyNumberFormat="1" applyFill="1"/>
    <xf numFmtId="44" fontId="9" fillId="0" borderId="0" xfId="0" applyNumberFormat="1" applyFont="1" applyFill="1" applyBorder="1"/>
    <xf numFmtId="0" fontId="9" fillId="0" borderId="1" xfId="0" applyFont="1" applyBorder="1" applyAlignment="1">
      <alignment horizontal="left"/>
    </xf>
    <xf numFmtId="0" fontId="8" fillId="7" borderId="1" xfId="0" applyFont="1" applyFill="1" applyBorder="1" applyAlignment="1"/>
    <xf numFmtId="37" fontId="8" fillId="7" borderId="1" xfId="0" applyNumberFormat="1" applyFont="1" applyFill="1" applyBorder="1"/>
    <xf numFmtId="166" fontId="8" fillId="7" borderId="1" xfId="1" applyNumberFormat="1" applyFont="1" applyFill="1" applyBorder="1"/>
    <xf numFmtId="0" fontId="8" fillId="7" borderId="1" xfId="0" applyFont="1" applyFill="1" applyBorder="1"/>
    <xf numFmtId="37" fontId="24" fillId="7" borderId="1" xfId="0" applyNumberFormat="1" applyFont="1" applyFill="1" applyBorder="1"/>
    <xf numFmtId="7" fontId="28" fillId="7" borderId="1" xfId="0" applyNumberFormat="1" applyFont="1" applyFill="1" applyBorder="1"/>
    <xf numFmtId="7" fontId="23" fillId="7" borderId="1" xfId="0" applyNumberFormat="1" applyFont="1" applyFill="1" applyBorder="1"/>
    <xf numFmtId="166" fontId="24" fillId="7" borderId="1" xfId="1" applyNumberFormat="1" applyFont="1" applyFill="1" applyBorder="1"/>
    <xf numFmtId="7" fontId="30" fillId="7" borderId="1" xfId="0" applyNumberFormat="1" applyFont="1" applyFill="1" applyBorder="1"/>
    <xf numFmtId="164" fontId="24" fillId="7" borderId="1" xfId="0" applyNumberFormat="1" applyFont="1" applyFill="1" applyBorder="1"/>
    <xf numFmtId="37" fontId="28" fillId="7" borderId="1" xfId="0" applyNumberFormat="1" applyFont="1" applyFill="1" applyBorder="1"/>
    <xf numFmtId="164" fontId="28" fillId="7" borderId="1" xfId="0" applyNumberFormat="1" applyFont="1" applyFill="1" applyBorder="1"/>
    <xf numFmtId="166" fontId="28" fillId="7" borderId="1" xfId="1" applyNumberFormat="1" applyFont="1" applyFill="1" applyBorder="1"/>
    <xf numFmtId="7" fontId="9" fillId="0" borderId="1" xfId="1" applyNumberFormat="1" applyFont="1" applyFill="1" applyBorder="1"/>
    <xf numFmtId="5" fontId="9" fillId="0" borderId="1" xfId="0" applyNumberFormat="1" applyFont="1" applyBorder="1"/>
    <xf numFmtId="5" fontId="9" fillId="0" borderId="1" xfId="0" applyNumberFormat="1" applyFont="1" applyFill="1" applyBorder="1"/>
    <xf numFmtId="0" fontId="8" fillId="0" borderId="1" xfId="0" applyFont="1" applyFill="1" applyBorder="1" applyAlignment="1"/>
    <xf numFmtId="37" fontId="8" fillId="0" borderId="1" xfId="0" applyNumberFormat="1" applyFont="1" applyFill="1" applyBorder="1"/>
    <xf numFmtId="166" fontId="8" fillId="0" borderId="1" xfId="1" applyNumberFormat="1" applyFont="1" applyFill="1" applyBorder="1"/>
    <xf numFmtId="166" fontId="9" fillId="0" borderId="1" xfId="1" applyNumberFormat="1" applyFont="1" applyFill="1" applyBorder="1"/>
    <xf numFmtId="37" fontId="26" fillId="0" borderId="1" xfId="0" applyNumberFormat="1" applyFont="1" applyFill="1" applyBorder="1"/>
    <xf numFmtId="164" fontId="26" fillId="0" borderId="1" xfId="0" applyNumberFormat="1" applyFont="1" applyFill="1" applyBorder="1"/>
    <xf numFmtId="7" fontId="26" fillId="0" borderId="1" xfId="0" applyNumberFormat="1" applyFont="1" applyFill="1" applyBorder="1"/>
    <xf numFmtId="166" fontId="26" fillId="0" borderId="1" xfId="1" applyNumberFormat="1" applyFont="1" applyFill="1" applyBorder="1"/>
    <xf numFmtId="0" fontId="10" fillId="0" borderId="1" xfId="0" applyFont="1" applyFill="1" applyBorder="1" applyAlignment="1">
      <alignment horizontal="center"/>
    </xf>
    <xf numFmtId="37" fontId="10" fillId="0" borderId="1" xfId="0" applyNumberFormat="1" applyFont="1" applyFill="1" applyBorder="1" applyAlignment="1">
      <alignment horizontal="center"/>
    </xf>
    <xf numFmtId="164" fontId="10" fillId="0" borderId="1" xfId="0" applyNumberFormat="1" applyFont="1" applyFill="1" applyBorder="1" applyAlignment="1">
      <alignment horizontal="center" wrapText="1"/>
    </xf>
    <xf numFmtId="0" fontId="10" fillId="0" borderId="1" xfId="0" applyFont="1" applyFill="1" applyBorder="1" applyAlignment="1">
      <alignment horizontal="center" wrapText="1"/>
    </xf>
    <xf numFmtId="5" fontId="21" fillId="0" borderId="0" xfId="0" applyNumberFormat="1" applyFont="1"/>
    <xf numFmtId="0" fontId="21" fillId="0" borderId="1" xfId="0" applyFont="1" applyBorder="1"/>
    <xf numFmtId="37" fontId="9" fillId="8" borderId="1" xfId="0" applyNumberFormat="1" applyFont="1" applyFill="1" applyBorder="1"/>
    <xf numFmtId="10" fontId="9" fillId="0" borderId="1" xfId="2" applyNumberFormat="1" applyFont="1" applyBorder="1"/>
    <xf numFmtId="37" fontId="21" fillId="0" borderId="1" xfId="0" applyNumberFormat="1" applyFont="1" applyBorder="1"/>
    <xf numFmtId="0" fontId="26" fillId="0" borderId="0" xfId="0" applyFont="1"/>
    <xf numFmtId="0" fontId="10" fillId="3" borderId="3" xfId="0" applyFont="1" applyFill="1" applyBorder="1" applyAlignment="1"/>
    <xf numFmtId="0" fontId="10" fillId="8" borderId="1" xfId="0" applyFont="1" applyFill="1" applyBorder="1" applyAlignment="1">
      <alignment horizontal="center"/>
    </xf>
    <xf numFmtId="0" fontId="10" fillId="3" borderId="2" xfId="0" applyFont="1" applyFill="1" applyBorder="1" applyAlignment="1">
      <alignment horizontal="left"/>
    </xf>
    <xf numFmtId="0" fontId="10" fillId="3" borderId="3" xfId="0" applyFont="1" applyFill="1" applyBorder="1" applyAlignment="1">
      <alignment horizontal="left"/>
    </xf>
    <xf numFmtId="0" fontId="0" fillId="0" borderId="0" xfId="0" applyBorder="1" applyAlignment="1">
      <alignment horizontal="left" vertical="top" wrapText="1"/>
    </xf>
    <xf numFmtId="0" fontId="6" fillId="0" borderId="0" xfId="0" applyFont="1" applyAlignment="1">
      <alignment horizontal="left"/>
    </xf>
    <xf numFmtId="37" fontId="6" fillId="0" borderId="0" xfId="0" applyNumberFormat="1" applyFont="1" applyAlignment="1">
      <alignment horizontal="left"/>
    </xf>
    <xf numFmtId="0" fontId="21" fillId="8" borderId="1" xfId="0" applyFont="1" applyFill="1" applyBorder="1"/>
    <xf numFmtId="10" fontId="9" fillId="8" borderId="1" xfId="2" applyNumberFormat="1" applyFont="1" applyFill="1" applyBorder="1"/>
    <xf numFmtId="7" fontId="30" fillId="8" borderId="1" xfId="0" applyNumberFormat="1" applyFont="1" applyFill="1" applyBorder="1"/>
    <xf numFmtId="37" fontId="23" fillId="0" borderId="1" xfId="0" applyNumberFormat="1" applyFont="1" applyFill="1" applyBorder="1"/>
    <xf numFmtId="164" fontId="23" fillId="0" borderId="1" xfId="0" applyNumberFormat="1" applyFont="1" applyFill="1" applyBorder="1"/>
    <xf numFmtId="7" fontId="23" fillId="0" borderId="1" xfId="0" applyNumberFormat="1" applyFont="1" applyFill="1" applyBorder="1"/>
    <xf numFmtId="166" fontId="23" fillId="0" borderId="1" xfId="1" applyNumberFormat="1" applyFont="1" applyFill="1" applyBorder="1"/>
    <xf numFmtId="0" fontId="6" fillId="8" borderId="0" xfId="0" applyFont="1" applyFill="1"/>
    <xf numFmtId="37" fontId="23" fillId="8" borderId="1" xfId="0" applyNumberFormat="1" applyFont="1" applyFill="1" applyBorder="1"/>
    <xf numFmtId="164" fontId="23" fillId="8" borderId="1" xfId="0" applyNumberFormat="1" applyFont="1" applyFill="1" applyBorder="1"/>
    <xf numFmtId="37" fontId="9" fillId="0" borderId="0" xfId="0" applyNumberFormat="1" applyFont="1" applyBorder="1"/>
    <xf numFmtId="10" fontId="9" fillId="0" borderId="0" xfId="2" applyNumberFormat="1" applyFont="1" applyBorder="1"/>
    <xf numFmtId="0" fontId="8" fillId="0" borderId="0" xfId="0" applyFont="1" applyFill="1" applyBorder="1"/>
    <xf numFmtId="37" fontId="23" fillId="0" borderId="0" xfId="0" applyNumberFormat="1" applyFont="1" applyFill="1" applyBorder="1"/>
    <xf numFmtId="164" fontId="23" fillId="0" borderId="0" xfId="0" applyNumberFormat="1" applyFont="1" applyFill="1" applyBorder="1"/>
    <xf numFmtId="7" fontId="23" fillId="0" borderId="0" xfId="0" applyNumberFormat="1" applyFont="1" applyFill="1" applyBorder="1"/>
    <xf numFmtId="166" fontId="23" fillId="0" borderId="0" xfId="1" applyNumberFormat="1" applyFont="1" applyFill="1" applyBorder="1"/>
    <xf numFmtId="0" fontId="10" fillId="8" borderId="1" xfId="0" applyFont="1" applyFill="1" applyBorder="1" applyAlignment="1">
      <alignment horizontal="center"/>
    </xf>
    <xf numFmtId="0" fontId="8" fillId="0" borderId="0" xfId="0" applyFont="1" applyBorder="1"/>
    <xf numFmtId="37" fontId="28" fillId="0" borderId="0" xfId="0" applyNumberFormat="1" applyFont="1" applyBorder="1"/>
    <xf numFmtId="164" fontId="28" fillId="0" borderId="0" xfId="0" applyNumberFormat="1" applyFont="1" applyBorder="1"/>
    <xf numFmtId="37" fontId="24" fillId="0" borderId="0" xfId="0" applyNumberFormat="1" applyFont="1" applyBorder="1"/>
    <xf numFmtId="7" fontId="30" fillId="0" borderId="0" xfId="0" applyNumberFormat="1" applyFont="1" applyBorder="1"/>
    <xf numFmtId="166" fontId="24" fillId="0" borderId="0" xfId="1" applyNumberFormat="1" applyFont="1" applyBorder="1"/>
    <xf numFmtId="164" fontId="24" fillId="0" borderId="0" xfId="0" applyNumberFormat="1" applyFont="1" applyBorder="1"/>
    <xf numFmtId="164" fontId="10" fillId="0" borderId="1" xfId="0" applyNumberFormat="1" applyFont="1" applyFill="1" applyBorder="1" applyAlignment="1">
      <alignment horizontal="center"/>
    </xf>
    <xf numFmtId="0" fontId="21" fillId="0" borderId="1" xfId="0" applyFont="1" applyFill="1" applyBorder="1"/>
    <xf numFmtId="10" fontId="9" fillId="0" borderId="1" xfId="2" applyNumberFormat="1" applyFont="1" applyFill="1" applyBorder="1"/>
    <xf numFmtId="166" fontId="24" fillId="0" borderId="1" xfId="1" applyNumberFormat="1" applyFont="1" applyFill="1" applyBorder="1"/>
    <xf numFmtId="7" fontId="30" fillId="0" borderId="1" xfId="0" applyNumberFormat="1" applyFont="1" applyFill="1" applyBorder="1"/>
    <xf numFmtId="37" fontId="0" fillId="0" borderId="0" xfId="0" applyNumberFormat="1" applyFill="1"/>
    <xf numFmtId="164" fontId="0" fillId="0" borderId="0" xfId="0" applyNumberFormat="1" applyFill="1"/>
    <xf numFmtId="164" fontId="28" fillId="8" borderId="1" xfId="0" applyNumberFormat="1" applyFont="1" applyFill="1" applyBorder="1"/>
    <xf numFmtId="37" fontId="6" fillId="8" borderId="0" xfId="0" applyNumberFormat="1" applyFont="1" applyFill="1"/>
    <xf numFmtId="164" fontId="6" fillId="8" borderId="0" xfId="0" applyNumberFormat="1" applyFont="1" applyFill="1"/>
    <xf numFmtId="5" fontId="9" fillId="0" borderId="0" xfId="0" applyNumberFormat="1" applyFont="1"/>
    <xf numFmtId="7" fontId="9" fillId="0" borderId="6" xfId="0" applyNumberFormat="1" applyFont="1" applyFill="1" applyBorder="1"/>
    <xf numFmtId="37" fontId="9" fillId="0" borderId="4" xfId="0" applyNumberFormat="1" applyFont="1" applyFill="1" applyBorder="1"/>
    <xf numFmtId="164" fontId="9" fillId="0" borderId="5" xfId="0" applyNumberFormat="1" applyFont="1" applyFill="1" applyBorder="1"/>
    <xf numFmtId="37" fontId="9" fillId="0" borderId="5" xfId="0" applyNumberFormat="1" applyFont="1" applyFill="1" applyBorder="1"/>
    <xf numFmtId="168" fontId="9" fillId="0" borderId="4" xfId="3" applyNumberFormat="1" applyFont="1" applyFill="1" applyBorder="1"/>
    <xf numFmtId="164" fontId="9" fillId="0" borderId="6" xfId="0" applyNumberFormat="1" applyFont="1" applyFill="1" applyBorder="1"/>
    <xf numFmtId="0" fontId="9" fillId="0" borderId="2" xfId="0" applyFont="1" applyBorder="1"/>
    <xf numFmtId="0" fontId="9" fillId="0" borderId="12" xfId="0" applyFont="1" applyFill="1" applyBorder="1"/>
    <xf numFmtId="10" fontId="6" fillId="0" borderId="0" xfId="0" applyNumberFormat="1" applyFont="1"/>
    <xf numFmtId="37" fontId="6" fillId="0" borderId="1" xfId="0" applyNumberFormat="1" applyFont="1" applyFill="1" applyBorder="1"/>
    <xf numFmtId="0" fontId="10" fillId="8" borderId="1" xfId="0" applyFont="1" applyFill="1" applyBorder="1" applyAlignment="1">
      <alignment horizontal="center"/>
    </xf>
    <xf numFmtId="7" fontId="28" fillId="8" borderId="1" xfId="0" applyNumberFormat="1" applyFont="1" applyFill="1" applyBorder="1"/>
    <xf numFmtId="0" fontId="9" fillId="0" borderId="2" xfId="0" applyFont="1" applyFill="1" applyBorder="1"/>
    <xf numFmtId="0" fontId="0" fillId="0" borderId="1" xfId="0" applyFont="1" applyFill="1" applyBorder="1"/>
    <xf numFmtId="7" fontId="0" fillId="0" borderId="1" xfId="1" applyNumberFormat="1" applyFont="1" applyFill="1" applyBorder="1"/>
    <xf numFmtId="7" fontId="0" fillId="0" borderId="1" xfId="0" applyNumberFormat="1" applyFont="1" applyFill="1" applyBorder="1"/>
    <xf numFmtId="14" fontId="6" fillId="0" borderId="0" xfId="0" applyNumberFormat="1" applyFont="1"/>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0"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21" fillId="4" borderId="1" xfId="0" applyFont="1" applyFill="1" applyBorder="1" applyAlignment="1">
      <alignment horizontal="center"/>
    </xf>
    <xf numFmtId="0" fontId="9" fillId="0" borderId="2" xfId="0" applyFont="1" applyBorder="1" applyAlignment="1">
      <alignment horizontal="left"/>
    </xf>
    <xf numFmtId="0" fontId="9" fillId="0" borderId="12" xfId="0" applyFont="1" applyBorder="1" applyAlignment="1">
      <alignment horizontal="left"/>
    </xf>
    <xf numFmtId="0" fontId="9" fillId="0" borderId="3" xfId="0" applyFont="1" applyBorder="1" applyAlignment="1">
      <alignment horizontal="left"/>
    </xf>
    <xf numFmtId="0" fontId="21" fillId="8" borderId="1" xfId="0" applyFont="1" applyFill="1" applyBorder="1" applyAlignment="1">
      <alignment horizontal="center"/>
    </xf>
    <xf numFmtId="0" fontId="10" fillId="0" borderId="1" xfId="0" applyFont="1" applyBorder="1" applyAlignment="1">
      <alignment horizontal="left"/>
    </xf>
    <xf numFmtId="0" fontId="10" fillId="8" borderId="1" xfId="0" applyFont="1" applyFill="1" applyBorder="1" applyAlignment="1">
      <alignment horizontal="center"/>
    </xf>
    <xf numFmtId="0" fontId="10" fillId="0" borderId="2" xfId="0" applyFont="1" applyBorder="1" applyAlignment="1">
      <alignment horizontal="left"/>
    </xf>
    <xf numFmtId="0" fontId="21" fillId="3" borderId="1" xfId="0" applyFont="1" applyFill="1" applyBorder="1" applyAlignment="1">
      <alignment horizontal="left"/>
    </xf>
    <xf numFmtId="0" fontId="9" fillId="3" borderId="1" xfId="0" applyFont="1" applyFill="1" applyBorder="1" applyAlignment="1">
      <alignment horizontal="center"/>
    </xf>
    <xf numFmtId="0" fontId="21" fillId="3" borderId="9" xfId="0" applyFont="1" applyFill="1" applyBorder="1" applyAlignment="1">
      <alignment horizontal="left"/>
    </xf>
    <xf numFmtId="0" fontId="21" fillId="3" borderId="10" xfId="0" applyFont="1" applyFill="1" applyBorder="1" applyAlignment="1">
      <alignment horizontal="left"/>
    </xf>
    <xf numFmtId="0" fontId="21" fillId="3" borderId="11" xfId="0" applyFont="1" applyFill="1" applyBorder="1" applyAlignment="1">
      <alignment horizontal="left"/>
    </xf>
    <xf numFmtId="0" fontId="10" fillId="3" borderId="9" xfId="0" applyFont="1" applyFill="1" applyBorder="1" applyAlignment="1">
      <alignment horizontal="left"/>
    </xf>
    <xf numFmtId="0" fontId="10" fillId="3" borderId="10" xfId="0" applyFont="1" applyFill="1" applyBorder="1" applyAlignment="1">
      <alignment horizontal="left"/>
    </xf>
    <xf numFmtId="0" fontId="10" fillId="3" borderId="11" xfId="0" applyFont="1" applyFill="1" applyBorder="1" applyAlignment="1">
      <alignment horizontal="left"/>
    </xf>
    <xf numFmtId="0" fontId="10" fillId="0" borderId="1"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0" fontId="10" fillId="8" borderId="2" xfId="0" applyFont="1" applyFill="1" applyBorder="1" applyAlignment="1">
      <alignment horizontal="left"/>
    </xf>
    <xf numFmtId="0" fontId="10" fillId="8" borderId="3" xfId="0" applyFont="1" applyFill="1" applyBorder="1" applyAlignment="1">
      <alignment horizontal="left"/>
    </xf>
    <xf numFmtId="0" fontId="6" fillId="0" borderId="4"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8" fillId="0" borderId="4" xfId="0" applyFont="1" applyBorder="1" applyAlignment="1">
      <alignment horizontal="left" vertical="top"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0" xfId="0" applyFont="1" applyBorder="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6" fillId="0" borderId="4" xfId="0" applyFont="1" applyBorder="1" applyAlignment="1">
      <alignment horizontal="left" vertical="top" wrapText="1"/>
    </xf>
    <xf numFmtId="0" fontId="24" fillId="0" borderId="4" xfId="0" applyFont="1" applyBorder="1" applyAlignment="1">
      <alignment horizontal="left" vertical="top" wrapText="1"/>
    </xf>
    <xf numFmtId="0" fontId="9" fillId="8" borderId="1" xfId="0" applyFont="1" applyFill="1" applyBorder="1" applyAlignment="1">
      <alignment horizontal="center"/>
    </xf>
    <xf numFmtId="0" fontId="9" fillId="0" borderId="1" xfId="0" applyFont="1" applyFill="1" applyBorder="1" applyAlignment="1">
      <alignment horizontal="center"/>
    </xf>
    <xf numFmtId="0" fontId="24" fillId="0" borderId="2" xfId="0" applyFont="1" applyBorder="1" applyAlignment="1"/>
    <xf numFmtId="0" fontId="24" fillId="0" borderId="12" xfId="0" applyFont="1" applyBorder="1" applyAlignment="1"/>
    <xf numFmtId="0" fontId="24" fillId="0" borderId="3" xfId="0" applyFont="1" applyBorder="1" applyAlignment="1"/>
    <xf numFmtId="0" fontId="10" fillId="8" borderId="9" xfId="0" applyFont="1" applyFill="1" applyBorder="1" applyAlignment="1">
      <alignment horizontal="left"/>
    </xf>
    <xf numFmtId="0" fontId="10" fillId="8" borderId="10" xfId="0" applyFont="1" applyFill="1" applyBorder="1" applyAlignment="1">
      <alignment horizontal="left"/>
    </xf>
    <xf numFmtId="0" fontId="10" fillId="8" borderId="11" xfId="0" applyFont="1" applyFill="1" applyBorder="1" applyAlignment="1">
      <alignment horizontal="left"/>
    </xf>
    <xf numFmtId="0" fontId="10" fillId="3" borderId="12" xfId="0" applyFont="1" applyFill="1" applyBorder="1" applyAlignment="1">
      <alignment horizontal="left"/>
    </xf>
    <xf numFmtId="0" fontId="0" fillId="0" borderId="3" xfId="0" applyBorder="1" applyAlignment="1"/>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21" fillId="3" borderId="2" xfId="0" applyFont="1" applyFill="1" applyBorder="1" applyAlignment="1">
      <alignment horizontal="left"/>
    </xf>
    <xf numFmtId="0" fontId="21" fillId="3" borderId="12" xfId="0" applyFont="1" applyFill="1" applyBorder="1" applyAlignment="1">
      <alignment horizontal="left"/>
    </xf>
    <xf numFmtId="0" fontId="21" fillId="3" borderId="3" xfId="0" applyFont="1" applyFill="1" applyBorder="1" applyAlignment="1">
      <alignment horizontal="left"/>
    </xf>
    <xf numFmtId="0" fontId="21" fillId="8" borderId="2" xfId="0" applyFont="1" applyFill="1" applyBorder="1" applyAlignment="1">
      <alignment horizontal="left"/>
    </xf>
    <xf numFmtId="0" fontId="21" fillId="8" borderId="12" xfId="0" applyFont="1" applyFill="1" applyBorder="1" applyAlignment="1">
      <alignment horizontal="left"/>
    </xf>
    <xf numFmtId="0" fontId="21" fillId="8" borderId="3" xfId="0" applyFont="1" applyFill="1" applyBorder="1" applyAlignment="1">
      <alignment horizontal="left"/>
    </xf>
    <xf numFmtId="2" fontId="0" fillId="0" borderId="4" xfId="0" applyNumberFormat="1" applyBorder="1" applyAlignment="1">
      <alignment wrapText="1"/>
    </xf>
    <xf numFmtId="2" fontId="0" fillId="0" borderId="5" xfId="0" applyNumberFormat="1" applyBorder="1" applyAlignment="1">
      <alignment wrapText="1"/>
    </xf>
    <xf numFmtId="2" fontId="0" fillId="0" borderId="7" xfId="0" applyNumberFormat="1" applyBorder="1" applyAlignment="1">
      <alignment wrapText="1"/>
    </xf>
    <xf numFmtId="2" fontId="0" fillId="0" borderId="0" xfId="0" applyNumberFormat="1" applyBorder="1" applyAlignment="1">
      <alignment wrapText="1"/>
    </xf>
    <xf numFmtId="2" fontId="0" fillId="0" borderId="9" xfId="0" applyNumberFormat="1" applyBorder="1" applyAlignment="1">
      <alignment wrapText="1"/>
    </xf>
    <xf numFmtId="2" fontId="0" fillId="0" borderId="10" xfId="0" applyNumberFormat="1" applyBorder="1" applyAlignment="1">
      <alignment wrapText="1"/>
    </xf>
    <xf numFmtId="0" fontId="0" fillId="0" borderId="4" xfId="0" applyBorder="1" applyAlignment="1">
      <alignment wrapText="1"/>
    </xf>
    <xf numFmtId="0" fontId="10" fillId="5" borderId="1"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0" fillId="0" borderId="2" xfId="0" applyBorder="1" applyAlignment="1">
      <alignment horizontal="left"/>
    </xf>
    <xf numFmtId="0" fontId="0" fillId="0" borderId="12" xfId="0" applyBorder="1" applyAlignment="1">
      <alignment horizontal="left"/>
    </xf>
    <xf numFmtId="0" fontId="0" fillId="0" borderId="3" xfId="0" applyBorder="1" applyAlignment="1">
      <alignment horizontal="left"/>
    </xf>
    <xf numFmtId="0" fontId="10" fillId="12" borderId="1" xfId="0" applyFont="1" applyFill="1" applyBorder="1" applyAlignment="1">
      <alignment horizontal="center"/>
    </xf>
    <xf numFmtId="0" fontId="3" fillId="0" borderId="1" xfId="0" applyFont="1" applyBorder="1" applyAlignment="1">
      <alignment horizontal="left"/>
    </xf>
    <xf numFmtId="0" fontId="10" fillId="13" borderId="1" xfId="0" applyFont="1" applyFill="1" applyBorder="1" applyAlignment="1">
      <alignment horizontal="center"/>
    </xf>
    <xf numFmtId="0" fontId="11" fillId="16" borderId="1"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1" fillId="8" borderId="1" xfId="0" applyFont="1" applyFill="1" applyBorder="1" applyAlignment="1">
      <alignment horizontal="center"/>
    </xf>
    <xf numFmtId="0" fontId="11" fillId="11" borderId="1" xfId="0" applyFont="1" applyFill="1" applyBorder="1" applyAlignment="1">
      <alignment horizontal="center"/>
    </xf>
    <xf numFmtId="0" fontId="11" fillId="14" borderId="1" xfId="0" applyFont="1" applyFill="1"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Budget</a:t>
            </a:r>
            <a:r>
              <a:rPr lang="en-US" baseline="0"/>
              <a:t> Neutrality Results</a:t>
            </a:r>
            <a:endParaRPr lang="en-US"/>
          </a:p>
        </c:rich>
      </c:tx>
      <c:layout>
        <c:manualLayout>
          <c:xMode val="edge"/>
          <c:yMode val="edge"/>
          <c:x val="0.40362560118387403"/>
          <c:y val="2.17509516041327E-2"/>
        </c:manualLayout>
      </c:layout>
      <c:overlay val="0"/>
      <c:spPr>
        <a:noFill/>
        <a:ln w="25400">
          <a:noFill/>
        </a:ln>
      </c:spPr>
    </c:title>
    <c:autoTitleDeleted val="0"/>
    <c:plotArea>
      <c:layout>
        <c:manualLayout>
          <c:layoutTarget val="inner"/>
          <c:xMode val="edge"/>
          <c:yMode val="edge"/>
          <c:x val="0.12763596004439501"/>
          <c:y val="0.122349102773247"/>
          <c:w val="0.76359600443952302"/>
          <c:h val="0.78031538879824902"/>
        </c:manualLayout>
      </c:layout>
      <c:lineChart>
        <c:grouping val="standard"/>
        <c:varyColors val="0"/>
        <c:ser>
          <c:idx val="0"/>
          <c:order val="0"/>
          <c:tx>
            <c:strRef>
              <c:f>'Appendix J-1'!$D$1</c:f>
              <c:strCache>
                <c:ptCount val="1"/>
                <c:pt idx="0">
                  <c:v>Total D+D'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'Appendix J-1'!$D$2:$D$6</c:f>
              <c:numCache>
                <c:formatCode>"$"#,##0.00_);\("$"#,##0.00\)</c:formatCode>
                <c:ptCount val="5"/>
                <c:pt idx="0">
                  <c:v>105441.58893519136</c:v>
                </c:pt>
                <c:pt idx="1">
                  <c:v>118080.62595079358</c:v>
                </c:pt>
                <c:pt idx="2">
                  <c:v>134696.7961629605</c:v>
                </c:pt>
                <c:pt idx="3">
                  <c:v>144655.18473132217</c:v>
                </c:pt>
                <c:pt idx="4">
                  <c:v>147942.49916441023</c:v>
                </c:pt>
              </c:numCache>
            </c:numRef>
          </c:val>
          <c:smooth val="0"/>
        </c:ser>
        <c:ser>
          <c:idx val="1"/>
          <c:order val="1"/>
          <c:tx>
            <c:strRef>
              <c:f>'Appendix J-1'!$G$1</c:f>
              <c:strCache>
                <c:ptCount val="1"/>
                <c:pt idx="0">
                  <c:v>Total G + G'</c:v>
                </c:pt>
              </c:strCache>
            </c:strRef>
          </c:tx>
          <c:val>
            <c:numRef>
              <c:f>'Appendix J-1'!$G$2:$G$6</c:f>
              <c:numCache>
                <c:formatCode>"$"#,##0.00_);\("$"#,##0.00\)</c:formatCode>
                <c:ptCount val="5"/>
                <c:pt idx="0">
                  <c:v>200070.33429372002</c:v>
                </c:pt>
                <c:pt idx="1">
                  <c:v>209423.59979465042</c:v>
                </c:pt>
                <c:pt idx="2">
                  <c:v>218805.14740410598</c:v>
                </c:pt>
                <c:pt idx="3">
                  <c:v>228215.74073901682</c:v>
                </c:pt>
                <c:pt idx="4">
                  <c:v>237656.1640339703</c:v>
                </c:pt>
              </c:numCache>
            </c:numRef>
          </c:val>
          <c:smooth val="0"/>
        </c:ser>
        <c:dLbls>
          <c:showLegendKey val="0"/>
          <c:showVal val="0"/>
          <c:showCatName val="0"/>
          <c:showSerName val="0"/>
          <c:showPercent val="0"/>
          <c:showBubbleSize val="0"/>
        </c:dLbls>
        <c:marker val="1"/>
        <c:smooth val="0"/>
        <c:axId val="90949504"/>
        <c:axId val="90959872"/>
      </c:lineChart>
      <c:catAx>
        <c:axId val="90949504"/>
        <c:scaling>
          <c:orientation val="minMax"/>
        </c:scaling>
        <c:delete val="0"/>
        <c:axPos val="b"/>
        <c:title>
          <c:tx>
            <c:rich>
              <a:bodyPr/>
              <a:lstStyle/>
              <a:p>
                <a:pPr>
                  <a:defRPr b="1"/>
                </a:pPr>
                <a:r>
                  <a:rPr lang="en-US" b="1"/>
                  <a:t>New Waiver Years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0959872"/>
        <c:crosses val="autoZero"/>
        <c:auto val="1"/>
        <c:lblAlgn val="ctr"/>
        <c:lblOffset val="100"/>
        <c:tickLblSkip val="1"/>
        <c:tickMarkSkip val="1"/>
        <c:noMultiLvlLbl val="0"/>
      </c:catAx>
      <c:valAx>
        <c:axId val="90959872"/>
        <c:scaling>
          <c:orientation val="minMax"/>
          <c:min val="100000"/>
        </c:scaling>
        <c:delete val="0"/>
        <c:axPos val="l"/>
        <c:majorGridlines>
          <c:spPr>
            <a:ln w="3175">
              <a:solidFill>
                <a:srgbClr val="000000"/>
              </a:solidFill>
              <a:prstDash val="solid"/>
            </a:ln>
          </c:spPr>
        </c:majorGridlines>
        <c:numFmt formatCode="&quot;$&quot;#,##0.00_);\(&quot;$&quot;#,##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0949504"/>
        <c:crosses val="autoZero"/>
        <c:crossBetween val="between"/>
        <c:majorUnit val="25000"/>
      </c:valAx>
      <c:spPr>
        <a:solidFill>
          <a:srgbClr val="C0C0C0"/>
        </a:solidFill>
        <a:ln w="12700">
          <a:solidFill>
            <a:srgbClr val="808080"/>
          </a:solidFill>
          <a:prstDash val="solid"/>
        </a:ln>
      </c:spPr>
    </c:plotArea>
    <c:legend>
      <c:legendPos val="tr"/>
      <c:layout>
        <c:manualLayout>
          <c:xMode val="edge"/>
          <c:yMode val="edge"/>
          <c:x val="0.783833755694331"/>
          <c:y val="4.4245605662928504E-3"/>
          <c:w val="0.20876713327500901"/>
          <c:h val="0.11330310983854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6" l="0.70000000000000095" r="0.70000000000000095" t="0.750000000000006"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Factors D' &amp; G'</a:t>
            </a:r>
          </a:p>
        </c:rich>
      </c:tx>
      <c:layout>
        <c:manualLayout>
          <c:xMode val="edge"/>
          <c:yMode val="edge"/>
          <c:x val="0.435072142064377"/>
          <c:y val="1.9575856443719699E-2"/>
        </c:manualLayout>
      </c:layout>
      <c:overlay val="0"/>
      <c:spPr>
        <a:noFill/>
        <a:ln w="25400">
          <a:noFill/>
        </a:ln>
      </c:spPr>
    </c:title>
    <c:autoTitleDeleted val="0"/>
    <c:plotArea>
      <c:layout>
        <c:manualLayout>
          <c:layoutTarget val="inner"/>
          <c:xMode val="edge"/>
          <c:yMode val="edge"/>
          <c:x val="0.10765815760266401"/>
          <c:y val="0.122349102773247"/>
          <c:w val="0.77469478357382704"/>
          <c:h val="0.77161500815661599"/>
        </c:manualLayout>
      </c:layout>
      <c:lineChart>
        <c:grouping val="standard"/>
        <c:varyColors val="0"/>
        <c:ser>
          <c:idx val="0"/>
          <c:order val="0"/>
          <c:tx>
            <c:strRef>
              <c:f>'Non Factor D Back Up'!$A$7</c:f>
              <c:strCache>
                <c:ptCount val="1"/>
                <c:pt idx="0">
                  <c:v>Factor 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'Non Factor D Back Up'!$B$7:$K$7</c:f>
              <c:numCache>
                <c:formatCode>"$"#,##0.00_);\("$"#,##0.00\)</c:formatCode>
                <c:ptCount val="10"/>
                <c:pt idx="0">
                  <c:v>30020</c:v>
                </c:pt>
                <c:pt idx="1">
                  <c:v>29768.98</c:v>
                </c:pt>
                <c:pt idx="2">
                  <c:v>25624.5</c:v>
                </c:pt>
                <c:pt idx="3">
                  <c:v>24810.76</c:v>
                </c:pt>
                <c:pt idx="4">
                  <c:v>25480.650519999996</c:v>
                </c:pt>
                <c:pt idx="5">
                  <c:v>26168.628084039992</c:v>
                </c:pt>
                <c:pt idx="6">
                  <c:v>26875.181042309068</c:v>
                </c:pt>
                <c:pt idx="7">
                  <c:v>27600.810930451411</c:v>
                </c:pt>
                <c:pt idx="8">
                  <c:v>28346.032825573595</c:v>
                </c:pt>
                <c:pt idx="9">
                  <c:v>29111.375711864079</c:v>
                </c:pt>
              </c:numCache>
            </c:numRef>
          </c:val>
          <c:smooth val="0"/>
        </c:ser>
        <c:ser>
          <c:idx val="1"/>
          <c:order val="1"/>
          <c:tx>
            <c:strRef>
              <c:f>'Non Factor D Back Up'!$A$9</c:f>
              <c:strCache>
                <c:ptCount val="1"/>
                <c:pt idx="0">
                  <c:v>Factor G'</c:v>
                </c:pt>
              </c:strCache>
            </c:strRef>
          </c:tx>
          <c:val>
            <c:numRef>
              <c:f>'Non Factor D Back Up'!$B$9:$K$9</c:f>
              <c:numCache>
                <c:formatCode>"$"#,##0.00_);\("$"#,##0.00\)</c:formatCode>
                <c:ptCount val="10"/>
                <c:pt idx="0">
                  <c:v>46884.959999999999</c:v>
                </c:pt>
                <c:pt idx="1">
                  <c:v>38281.78</c:v>
                </c:pt>
                <c:pt idx="2">
                  <c:v>38097.07</c:v>
                </c:pt>
                <c:pt idx="3">
                  <c:v>36782.68</c:v>
                </c:pt>
                <c:pt idx="4">
                  <c:v>37775.812359999996</c:v>
                </c:pt>
                <c:pt idx="5">
                  <c:v>38795.759293719995</c:v>
                </c:pt>
                <c:pt idx="6">
                  <c:v>39843.244794650433</c:v>
                </c:pt>
                <c:pt idx="7">
                  <c:v>40919.01240410599</c:v>
                </c:pt>
                <c:pt idx="8">
                  <c:v>42023.825739016851</c:v>
                </c:pt>
                <c:pt idx="9">
                  <c:v>43158.469033970301</c:v>
                </c:pt>
              </c:numCache>
            </c:numRef>
          </c:val>
          <c:smooth val="0"/>
        </c:ser>
        <c:dLbls>
          <c:showLegendKey val="0"/>
          <c:showVal val="0"/>
          <c:showCatName val="0"/>
          <c:showSerName val="0"/>
          <c:showPercent val="0"/>
          <c:showBubbleSize val="0"/>
        </c:dLbls>
        <c:marker val="1"/>
        <c:smooth val="0"/>
        <c:axId val="97380992"/>
        <c:axId val="97387264"/>
      </c:lineChart>
      <c:catAx>
        <c:axId val="973809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Waiver Year</a:t>
                </a:r>
              </a:p>
            </c:rich>
          </c:tx>
          <c:layout>
            <c:manualLayout>
              <c:xMode val="edge"/>
              <c:yMode val="edge"/>
              <c:x val="0.44950055493895702"/>
              <c:y val="0.944535073409461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387264"/>
        <c:crosses val="autoZero"/>
        <c:auto val="1"/>
        <c:lblAlgn val="ctr"/>
        <c:lblOffset val="100"/>
        <c:tickLblSkip val="1"/>
        <c:tickMarkSkip val="1"/>
        <c:noMultiLvlLbl val="0"/>
      </c:catAx>
      <c:valAx>
        <c:axId val="97387264"/>
        <c:scaling>
          <c:orientation val="minMax"/>
        </c:scaling>
        <c:delete val="0"/>
        <c:axPos val="l"/>
        <c:majorGridlines>
          <c:spPr>
            <a:ln w="3175">
              <a:solidFill>
                <a:srgbClr val="000000"/>
              </a:solidFill>
              <a:prstDash val="solid"/>
            </a:ln>
          </c:spPr>
        </c:majorGridlines>
        <c:numFmt formatCode="&quot;$&quot;#,##0.00_);\(&quot;$&quot;#,##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380992"/>
        <c:crosses val="autoZero"/>
        <c:crossBetween val="between"/>
      </c:valAx>
      <c:spPr>
        <a:solidFill>
          <a:srgbClr val="C0C0C0"/>
        </a:solidFill>
        <a:ln w="12700">
          <a:solidFill>
            <a:srgbClr val="808080"/>
          </a:solidFill>
          <a:prstDash val="solid"/>
        </a:ln>
      </c:spPr>
    </c:plotArea>
    <c:legend>
      <c:legendPos val="r"/>
      <c:layout>
        <c:manualLayout>
          <c:xMode val="edge"/>
          <c:yMode val="edge"/>
          <c:x val="0.89456159822419501"/>
          <c:y val="0.47308319738989602"/>
          <c:w val="9.9940864772591606E-2"/>
          <c:h val="7.037374814281979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200" verticalDpi="200"/>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1333500"/>
    <xdr:ext cx="7955280" cy="50292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H6"/>
  <sheetViews>
    <sheetView workbookViewId="0">
      <selection activeCell="P32" sqref="P32"/>
    </sheetView>
  </sheetViews>
  <sheetFormatPr defaultColWidth="8.85546875" defaultRowHeight="15" x14ac:dyDescent="0.25"/>
  <cols>
    <col min="2" max="5" width="11.85546875" bestFit="1" customWidth="1"/>
    <col min="6" max="6" width="10.85546875" bestFit="1" customWidth="1"/>
    <col min="7" max="7" width="11.85546875" bestFit="1" customWidth="1"/>
    <col min="8" max="8" width="12.42578125" bestFit="1" customWidth="1"/>
  </cols>
  <sheetData>
    <row r="1" spans="1:8" x14ac:dyDescent="0.25">
      <c r="A1" s="104" t="s">
        <v>312</v>
      </c>
      <c r="B1" s="104" t="s">
        <v>308</v>
      </c>
      <c r="C1" s="104" t="s">
        <v>314</v>
      </c>
      <c r="D1" s="104" t="s">
        <v>217</v>
      </c>
      <c r="E1" s="104" t="s">
        <v>315</v>
      </c>
      <c r="F1" s="104" t="s">
        <v>316</v>
      </c>
      <c r="G1" s="104" t="s">
        <v>218</v>
      </c>
      <c r="H1" s="104" t="s">
        <v>219</v>
      </c>
    </row>
    <row r="2" spans="1:8" x14ac:dyDescent="0.25">
      <c r="A2" s="99">
        <v>1</v>
      </c>
      <c r="B2" s="100">
        <f>'Appendix J-2'!AG99</f>
        <v>79272.960851151365</v>
      </c>
      <c r="C2" s="100">
        <f>'Appendix J-2'!AG102</f>
        <v>26168.628084039992</v>
      </c>
      <c r="D2" s="100">
        <f>SUM(B2:C2)</f>
        <v>105441.58893519136</v>
      </c>
      <c r="E2" s="100">
        <f>'linked - DO NOT USE or DELETE'!AG86</f>
        <v>161274.57500000001</v>
      </c>
      <c r="F2" s="100">
        <f>'linked - DO NOT USE or DELETE'!AG87</f>
        <v>38795.759293719995</v>
      </c>
      <c r="G2" s="100">
        <f>SUM(E2:F2)</f>
        <v>200070.33429372002</v>
      </c>
      <c r="H2" s="5">
        <f>G2-D2</f>
        <v>94628.745358528657</v>
      </c>
    </row>
    <row r="3" spans="1:8" x14ac:dyDescent="0.25">
      <c r="A3" s="99">
        <v>2</v>
      </c>
      <c r="B3" s="100">
        <f>'Appendix J-2'!AL99</f>
        <v>91205.444908484511</v>
      </c>
      <c r="C3" s="100">
        <f>'Appendix J-2'!AL102</f>
        <v>26875.181042309068</v>
      </c>
      <c r="D3" s="100">
        <f t="shared" ref="D3:D6" si="0">SUM(B3:C3)</f>
        <v>118080.62595079358</v>
      </c>
      <c r="E3" s="100">
        <f>'linked - DO NOT USE or DELETE'!AL86</f>
        <v>169580.35499999998</v>
      </c>
      <c r="F3" s="100">
        <f>'linked - DO NOT USE or DELETE'!AL87</f>
        <v>39843.244794650433</v>
      </c>
      <c r="G3" s="100">
        <f t="shared" ref="G3:G6" si="1">SUM(E3:F3)</f>
        <v>209423.59979465042</v>
      </c>
      <c r="H3" s="5">
        <f t="shared" ref="H3:H6" si="2">G3-D3</f>
        <v>91342.973843856846</v>
      </c>
    </row>
    <row r="4" spans="1:8" x14ac:dyDescent="0.25">
      <c r="A4" s="99">
        <v>3</v>
      </c>
      <c r="B4" s="100">
        <f>'Appendix J-2'!AQ99</f>
        <v>107095.98523250909</v>
      </c>
      <c r="C4" s="100">
        <f>'Appendix J-2'!AQ102</f>
        <v>27600.810930451411</v>
      </c>
      <c r="D4" s="100">
        <f t="shared" si="0"/>
        <v>134696.7961629605</v>
      </c>
      <c r="E4" s="100">
        <f>'linked - DO NOT USE or DELETE'!AQ86</f>
        <v>177886.13500000001</v>
      </c>
      <c r="F4" s="100">
        <f>'linked - DO NOT USE or DELETE'!AQ87</f>
        <v>40919.01240410599</v>
      </c>
      <c r="G4" s="100">
        <f t="shared" si="1"/>
        <v>218805.14740410598</v>
      </c>
      <c r="H4" s="5">
        <f t="shared" si="2"/>
        <v>84108.351241145487</v>
      </c>
    </row>
    <row r="5" spans="1:8" x14ac:dyDescent="0.25">
      <c r="A5" s="99">
        <v>4</v>
      </c>
      <c r="B5" s="100">
        <f>'Appendix J-2'!AV99</f>
        <v>116309.15190574859</v>
      </c>
      <c r="C5" s="100">
        <f>'Appendix J-2'!AV102</f>
        <v>28346.032825573595</v>
      </c>
      <c r="D5" s="100">
        <f t="shared" si="0"/>
        <v>144655.18473132217</v>
      </c>
      <c r="E5" s="100">
        <f>'linked - DO NOT USE or DELETE'!AV86</f>
        <v>186191.91499999998</v>
      </c>
      <c r="F5" s="100">
        <f>'linked - DO NOT USE or DELETE'!AV87</f>
        <v>42023.825739016851</v>
      </c>
      <c r="G5" s="100">
        <f t="shared" si="1"/>
        <v>228215.74073901682</v>
      </c>
      <c r="H5" s="5">
        <f t="shared" si="2"/>
        <v>83560.556007694657</v>
      </c>
    </row>
    <row r="6" spans="1:8" x14ac:dyDescent="0.25">
      <c r="A6" s="99">
        <v>5</v>
      </c>
      <c r="B6" s="100">
        <f>'Appendix J-2'!BA99</f>
        <v>118831.12345254613</v>
      </c>
      <c r="C6" s="100">
        <f>'Appendix J-2'!BA102</f>
        <v>29111.375711864079</v>
      </c>
      <c r="D6" s="100">
        <f t="shared" si="0"/>
        <v>147942.49916441023</v>
      </c>
      <c r="E6" s="100">
        <f>'linked - DO NOT USE or DELETE'!BA86</f>
        <v>194497.69500000001</v>
      </c>
      <c r="F6" s="100">
        <f>'linked - DO NOT USE or DELETE'!BA87</f>
        <v>43158.469033970301</v>
      </c>
      <c r="G6" s="100">
        <f t="shared" si="1"/>
        <v>237656.1640339703</v>
      </c>
      <c r="H6" s="5">
        <f t="shared" si="2"/>
        <v>89713.664869560074</v>
      </c>
    </row>
  </sheetData>
  <pageMargins left="0.7" right="0.7" top="0.75" bottom="0.75" header="0.3" footer="0.3"/>
  <headerFooter>
    <oddHeader>&amp;L&amp;"-,Bold"Department of Health Care Finance
Appendix J-1</oddHead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CK137"/>
  <sheetViews>
    <sheetView tabSelected="1" zoomScale="120" zoomScaleNormal="120" zoomScaleSheetLayoutView="100" zoomScalePageLayoutView="120" workbookViewId="0">
      <pane xSplit="3" ySplit="2" topLeftCell="AQ78" activePane="bottomRight" state="frozen"/>
      <selection pane="topRight" activeCell="E1" sqref="E1"/>
      <selection pane="bottomLeft" activeCell="A3" sqref="A3"/>
      <selection pane="bottomRight" activeCell="AW39" sqref="AW39"/>
    </sheetView>
  </sheetViews>
  <sheetFormatPr defaultColWidth="9.140625" defaultRowHeight="15" x14ac:dyDescent="0.25"/>
  <cols>
    <col min="1" max="1" width="49.85546875" style="34" customWidth="1"/>
    <col min="2" max="2" width="17" style="34" bestFit="1" customWidth="1"/>
    <col min="3" max="3" width="12" style="34" customWidth="1"/>
    <col min="4" max="5" width="10.85546875" style="34" customWidth="1"/>
    <col min="6" max="6" width="11.85546875" style="34" customWidth="1"/>
    <col min="7" max="7" width="14.140625" style="34" customWidth="1"/>
    <col min="8" max="8" width="15.42578125" style="34" customWidth="1"/>
    <col min="9" max="11" width="11.85546875" style="34" customWidth="1"/>
    <col min="12" max="12" width="14" style="34" customWidth="1"/>
    <col min="13" max="13" width="16.42578125" style="34" customWidth="1"/>
    <col min="14" max="14" width="9.140625" style="34" customWidth="1"/>
    <col min="15" max="15" width="11.140625" style="34" customWidth="1"/>
    <col min="16" max="16" width="10.85546875" style="34" customWidth="1"/>
    <col min="17" max="17" width="14" style="34" customWidth="1"/>
    <col min="18" max="18" width="15.42578125" style="34" customWidth="1"/>
    <col min="19" max="19" width="9.28515625" style="34" customWidth="1"/>
    <col min="20" max="20" width="11.42578125" style="34" customWidth="1"/>
    <col min="21" max="21" width="10.85546875" style="34" customWidth="1"/>
    <col min="22" max="22" width="11.28515625" style="34" customWidth="1"/>
    <col min="23" max="23" width="15.42578125" style="34" customWidth="1"/>
    <col min="24" max="24" width="9.140625" style="134" customWidth="1"/>
    <col min="25" max="25" width="9.140625" style="34" customWidth="1"/>
    <col min="26" max="26" width="11.42578125" style="34" customWidth="1"/>
    <col min="27" max="27" width="11.7109375" style="34" customWidth="1"/>
    <col min="28" max="28" width="16.28515625" style="34" customWidth="1"/>
    <col min="29" max="29" width="9.28515625" style="34" customWidth="1"/>
    <col min="30" max="31" width="11.42578125" style="34" customWidth="1"/>
    <col min="32" max="32" width="12.42578125" style="34" customWidth="1"/>
    <col min="33" max="33" width="17.42578125" style="34" customWidth="1"/>
    <col min="34" max="35" width="9.140625" style="34" customWidth="1"/>
    <col min="36" max="36" width="10.85546875" style="34" customWidth="1"/>
    <col min="37" max="37" width="14.42578125" style="34" customWidth="1"/>
    <col min="38" max="38" width="17.42578125" style="34" customWidth="1"/>
    <col min="39" max="40" width="9.140625" style="34"/>
    <col min="41" max="41" width="10.85546875" style="34" bestFit="1" customWidth="1"/>
    <col min="42" max="42" width="11.28515625" style="34" bestFit="1" customWidth="1"/>
    <col min="43" max="43" width="17.42578125" style="34" bestFit="1" customWidth="1"/>
    <col min="44" max="45" width="9.140625" style="34"/>
    <col min="46" max="46" width="10.85546875" style="34" bestFit="1" customWidth="1"/>
    <col min="47" max="47" width="11.28515625" style="34" bestFit="1" customWidth="1"/>
    <col min="48" max="48" width="18" style="34" bestFit="1" customWidth="1"/>
    <col min="49" max="50" width="9.140625" style="34"/>
    <col min="51" max="51" width="10.85546875" style="34" bestFit="1" customWidth="1"/>
    <col min="52" max="52" width="11.28515625" style="34" bestFit="1" customWidth="1"/>
    <col min="53" max="53" width="17.42578125" style="34" bestFit="1" customWidth="1"/>
    <col min="54" max="16384" width="9.140625" style="34"/>
  </cols>
  <sheetData>
    <row r="1" spans="1:53" s="126" customFormat="1" x14ac:dyDescent="0.25">
      <c r="A1" s="368" t="s">
        <v>350</v>
      </c>
      <c r="B1" s="368"/>
      <c r="C1" s="368"/>
      <c r="D1" s="369" t="s">
        <v>305</v>
      </c>
      <c r="E1" s="369"/>
      <c r="F1" s="369"/>
      <c r="G1" s="369"/>
      <c r="H1" s="369"/>
      <c r="I1" s="369" t="s">
        <v>317</v>
      </c>
      <c r="J1" s="369"/>
      <c r="K1" s="369"/>
      <c r="L1" s="369"/>
      <c r="M1" s="369"/>
      <c r="N1" s="369" t="s">
        <v>328</v>
      </c>
      <c r="O1" s="369"/>
      <c r="P1" s="369"/>
      <c r="Q1" s="369"/>
      <c r="R1" s="369"/>
      <c r="S1" s="369" t="s">
        <v>311</v>
      </c>
      <c r="T1" s="369"/>
      <c r="U1" s="369"/>
      <c r="V1" s="369"/>
      <c r="W1" s="369"/>
      <c r="X1" s="367" t="s">
        <v>318</v>
      </c>
      <c r="Y1" s="367"/>
      <c r="Z1" s="367"/>
      <c r="AA1" s="367"/>
      <c r="AB1" s="367"/>
      <c r="AC1" s="363" t="s">
        <v>117</v>
      </c>
      <c r="AD1" s="363"/>
      <c r="AE1" s="363"/>
      <c r="AF1" s="363"/>
      <c r="AG1" s="363"/>
      <c r="AH1" s="363" t="s">
        <v>118</v>
      </c>
      <c r="AI1" s="363"/>
      <c r="AJ1" s="363"/>
      <c r="AK1" s="363"/>
      <c r="AL1" s="363"/>
      <c r="AM1" s="363" t="s">
        <v>119</v>
      </c>
      <c r="AN1" s="363"/>
      <c r="AO1" s="363"/>
      <c r="AP1" s="363"/>
      <c r="AQ1" s="363"/>
      <c r="AR1" s="363" t="s">
        <v>120</v>
      </c>
      <c r="AS1" s="363"/>
      <c r="AT1" s="363"/>
      <c r="AU1" s="363"/>
      <c r="AV1" s="363"/>
      <c r="AW1" s="363" t="s">
        <v>121</v>
      </c>
      <c r="AX1" s="363"/>
      <c r="AY1" s="363"/>
      <c r="AZ1" s="363"/>
      <c r="BA1" s="363"/>
    </row>
    <row r="2" spans="1:53" ht="45" x14ac:dyDescent="0.25">
      <c r="A2" s="119" t="s">
        <v>294</v>
      </c>
      <c r="B2" s="119" t="s">
        <v>296</v>
      </c>
      <c r="C2" s="119" t="s">
        <v>297</v>
      </c>
      <c r="D2" s="102" t="s">
        <v>300</v>
      </c>
      <c r="E2" s="103" t="s">
        <v>301</v>
      </c>
      <c r="F2" s="103" t="s">
        <v>304</v>
      </c>
      <c r="G2" s="102" t="s">
        <v>302</v>
      </c>
      <c r="H2" s="102" t="s">
        <v>303</v>
      </c>
      <c r="I2" s="102" t="s">
        <v>300</v>
      </c>
      <c r="J2" s="103" t="s">
        <v>301</v>
      </c>
      <c r="K2" s="103" t="s">
        <v>304</v>
      </c>
      <c r="L2" s="102" t="s">
        <v>302</v>
      </c>
      <c r="M2" s="102" t="s">
        <v>303</v>
      </c>
      <c r="N2" s="102" t="s">
        <v>300</v>
      </c>
      <c r="O2" s="103" t="s">
        <v>301</v>
      </c>
      <c r="P2" s="103" t="s">
        <v>304</v>
      </c>
      <c r="Q2" s="102" t="s">
        <v>302</v>
      </c>
      <c r="R2" s="102" t="s">
        <v>303</v>
      </c>
      <c r="S2" s="102" t="s">
        <v>300</v>
      </c>
      <c r="T2" s="103" t="s">
        <v>301</v>
      </c>
      <c r="U2" s="103" t="s">
        <v>304</v>
      </c>
      <c r="V2" s="103" t="s">
        <v>302</v>
      </c>
      <c r="W2" s="102" t="s">
        <v>303</v>
      </c>
      <c r="X2" s="132" t="s">
        <v>300</v>
      </c>
      <c r="Y2" s="103" t="s">
        <v>301</v>
      </c>
      <c r="Z2" s="103" t="s">
        <v>304</v>
      </c>
      <c r="AA2" s="103" t="s">
        <v>302</v>
      </c>
      <c r="AB2" s="102" t="s">
        <v>303</v>
      </c>
      <c r="AC2" s="127" t="s">
        <v>300</v>
      </c>
      <c r="AD2" s="128" t="s">
        <v>301</v>
      </c>
      <c r="AE2" s="128" t="s">
        <v>304</v>
      </c>
      <c r="AF2" s="128" t="s">
        <v>302</v>
      </c>
      <c r="AG2" s="127" t="s">
        <v>303</v>
      </c>
      <c r="AH2" s="127" t="s">
        <v>300</v>
      </c>
      <c r="AI2" s="128" t="s">
        <v>301</v>
      </c>
      <c r="AJ2" s="128" t="s">
        <v>304</v>
      </c>
      <c r="AK2" s="128" t="s">
        <v>302</v>
      </c>
      <c r="AL2" s="127" t="s">
        <v>303</v>
      </c>
      <c r="AM2" s="127" t="s">
        <v>300</v>
      </c>
      <c r="AN2" s="128" t="s">
        <v>301</v>
      </c>
      <c r="AO2" s="128" t="s">
        <v>304</v>
      </c>
      <c r="AP2" s="128" t="s">
        <v>302</v>
      </c>
      <c r="AQ2" s="127" t="s">
        <v>303</v>
      </c>
      <c r="AR2" s="127" t="s">
        <v>300</v>
      </c>
      <c r="AS2" s="128" t="s">
        <v>301</v>
      </c>
      <c r="AT2" s="128" t="s">
        <v>304</v>
      </c>
      <c r="AU2" s="128" t="s">
        <v>302</v>
      </c>
      <c r="AV2" s="127" t="s">
        <v>303</v>
      </c>
      <c r="AW2" s="127" t="s">
        <v>300</v>
      </c>
      <c r="AX2" s="128" t="s">
        <v>301</v>
      </c>
      <c r="AY2" s="128" t="s">
        <v>304</v>
      </c>
      <c r="AZ2" s="128" t="s">
        <v>302</v>
      </c>
      <c r="BA2" s="127" t="s">
        <v>303</v>
      </c>
    </row>
    <row r="3" spans="1:53" x14ac:dyDescent="0.25">
      <c r="A3" s="120" t="s">
        <v>229</v>
      </c>
      <c r="B3" s="228" t="s">
        <v>330</v>
      </c>
      <c r="C3" s="228" t="s">
        <v>298</v>
      </c>
      <c r="D3" s="29">
        <v>627</v>
      </c>
      <c r="E3" s="26">
        <f>F3/D3</f>
        <v>19.157894736842106</v>
      </c>
      <c r="F3" s="29">
        <v>12012</v>
      </c>
      <c r="G3" s="28">
        <f>H3/F3</f>
        <v>13.708791208791208</v>
      </c>
      <c r="H3" s="28">
        <v>164670</v>
      </c>
      <c r="I3" s="29">
        <v>624</v>
      </c>
      <c r="J3" s="26">
        <f>K3/I3</f>
        <v>27.080128205128204</v>
      </c>
      <c r="K3" s="29">
        <v>16898</v>
      </c>
      <c r="L3" s="28">
        <f>M3/K3</f>
        <v>13.300612498520534</v>
      </c>
      <c r="M3" s="28">
        <v>224753.75</v>
      </c>
      <c r="N3" s="29">
        <v>816</v>
      </c>
      <c r="O3" s="26">
        <f>P3/N3</f>
        <v>28.301470588235293</v>
      </c>
      <c r="P3" s="29">
        <v>23094</v>
      </c>
      <c r="Q3" s="28">
        <f>R3/P3</f>
        <v>13.587224820299644</v>
      </c>
      <c r="R3" s="28">
        <v>313783.37</v>
      </c>
      <c r="S3" s="29">
        <v>721</v>
      </c>
      <c r="T3" s="26">
        <f>U3/S3</f>
        <v>28.009708737864077</v>
      </c>
      <c r="U3" s="29">
        <v>20195</v>
      </c>
      <c r="V3" s="28">
        <f>W3/U3</f>
        <v>13.730450111413717</v>
      </c>
      <c r="W3" s="28">
        <v>277286.44</v>
      </c>
      <c r="X3" s="133">
        <f>'Factor D Back Up'!D9</f>
        <v>849</v>
      </c>
      <c r="Y3" s="26">
        <f>'Factor D Back Up'!E9</f>
        <v>25.514134275618375</v>
      </c>
      <c r="Z3" s="26">
        <f>'Factor D Back Up'!F9</f>
        <v>21661.5</v>
      </c>
      <c r="AA3" s="26">
        <f>'Factor D Back Up'!G9</f>
        <v>13.728129630911987</v>
      </c>
      <c r="AB3" s="26">
        <f>'Factor D Back Up'!H9</f>
        <v>297371.88</v>
      </c>
      <c r="AC3" s="29">
        <f>'Factor D Back Up'!D10</f>
        <v>850.11237070872028</v>
      </c>
      <c r="AD3" s="26">
        <f>'Factor D Back Up'!E10</f>
        <v>37</v>
      </c>
      <c r="AE3" s="29">
        <f>'Factor D Back Up'!F10</f>
        <v>31454.157716222649</v>
      </c>
      <c r="AF3" s="28">
        <f>'Factor D Back Up'!G10</f>
        <v>13.75</v>
      </c>
      <c r="AG3" s="28">
        <f>'Factor D Back Up'!H10</f>
        <v>432494.66859806143</v>
      </c>
      <c r="AH3" s="29">
        <f>'Factor D Back Up'!D11</f>
        <v>881.32101025824227</v>
      </c>
      <c r="AI3" s="26">
        <f>'Factor D Back Up'!E11</f>
        <v>37</v>
      </c>
      <c r="AJ3" s="29">
        <f>'Factor D Back Up'!F11</f>
        <v>32608.877379554964</v>
      </c>
      <c r="AK3" s="28">
        <f>'Factor D Back Up'!G11</f>
        <v>15</v>
      </c>
      <c r="AL3" s="275">
        <f>'Factor D Back Up'!H11</f>
        <v>489133.16069332446</v>
      </c>
      <c r="AM3" s="29">
        <f>'Factor D Back Up'!D12</f>
        <v>887</v>
      </c>
      <c r="AN3" s="29">
        <f>'Factor D Back Up'!E12</f>
        <v>37</v>
      </c>
      <c r="AO3" s="29">
        <f>'Factor D Back Up'!F12</f>
        <v>32819</v>
      </c>
      <c r="AP3" s="28">
        <f>'Factor D Back Up'!G12</f>
        <v>16.25</v>
      </c>
      <c r="AQ3" s="275">
        <f>'Factor D Back Up'!H12</f>
        <v>533308.75</v>
      </c>
      <c r="AR3" s="29">
        <f>'Factor D Back Up'!D13</f>
        <v>897</v>
      </c>
      <c r="AS3" s="29">
        <f>'Factor D Back Up'!E13</f>
        <v>37</v>
      </c>
      <c r="AT3" s="29">
        <f>'Factor D Back Up'!F13</f>
        <v>33189</v>
      </c>
      <c r="AU3" s="28">
        <f>'Factor D Back Up'!G13</f>
        <v>16.298749999999998</v>
      </c>
      <c r="AV3" s="275">
        <f>'Factor D Back Up'!H13</f>
        <v>540939.21375</v>
      </c>
      <c r="AW3" s="29">
        <f>'Factor D Back Up'!D14</f>
        <v>900</v>
      </c>
      <c r="AX3" s="29">
        <f>'Factor D Back Up'!E14</f>
        <v>37</v>
      </c>
      <c r="AY3" s="29">
        <f>'Factor D Back Up'!F14</f>
        <v>33300</v>
      </c>
      <c r="AZ3" s="28">
        <f>'Factor D Back Up'!G14</f>
        <v>16.657322499999999</v>
      </c>
      <c r="BA3" s="275">
        <f>'Factor D Back Up'!H14</f>
        <v>554688.83924999996</v>
      </c>
    </row>
    <row r="4" spans="1:53" x14ac:dyDescent="0.25">
      <c r="A4" s="105" t="s">
        <v>222</v>
      </c>
      <c r="B4" s="105" t="s">
        <v>330</v>
      </c>
      <c r="C4" s="105" t="s">
        <v>298</v>
      </c>
      <c r="D4" s="29">
        <v>0</v>
      </c>
      <c r="E4" s="29">
        <v>0</v>
      </c>
      <c r="F4" s="29">
        <v>0</v>
      </c>
      <c r="G4" s="29">
        <v>0</v>
      </c>
      <c r="H4" s="29">
        <v>0</v>
      </c>
      <c r="I4" s="29">
        <v>28</v>
      </c>
      <c r="J4" s="26">
        <f>K4/I4</f>
        <v>96.321428571428569</v>
      </c>
      <c r="K4" s="29">
        <v>2697</v>
      </c>
      <c r="L4" s="28">
        <f>M4/K4</f>
        <v>18.699254727474973</v>
      </c>
      <c r="M4" s="28">
        <v>50431.89</v>
      </c>
      <c r="N4" s="29">
        <v>51</v>
      </c>
      <c r="O4" s="26">
        <f>P4/N4</f>
        <v>122.98039215686275</v>
      </c>
      <c r="P4" s="29">
        <v>6272</v>
      </c>
      <c r="Q4" s="28">
        <f>R4/P4</f>
        <v>18.701575255102039</v>
      </c>
      <c r="R4" s="28">
        <v>117296.28</v>
      </c>
      <c r="S4" s="29">
        <v>49</v>
      </c>
      <c r="T4" s="26">
        <f>U4/S4</f>
        <v>77.632653061224488</v>
      </c>
      <c r="U4" s="29">
        <v>3804</v>
      </c>
      <c r="V4" s="28">
        <f>W4/U4</f>
        <v>18.707939011566772</v>
      </c>
      <c r="W4" s="28">
        <v>71165</v>
      </c>
      <c r="X4" s="133">
        <f>'Factor D Back Up'!D230</f>
        <v>80</v>
      </c>
      <c r="Y4" s="26">
        <f>'Factor D Back Up'!E230</f>
        <v>63.6</v>
      </c>
      <c r="Z4" s="26">
        <f>'Factor D Back Up'!F230</f>
        <v>5088</v>
      </c>
      <c r="AA4" s="26">
        <f>'Factor D Back Up'!G230</f>
        <v>18.75</v>
      </c>
      <c r="AB4" s="26">
        <f>'Factor D Back Up'!H230</f>
        <v>95400</v>
      </c>
      <c r="AC4" s="29">
        <f>'Factor D Back Up'!D231</f>
        <v>217</v>
      </c>
      <c r="AD4" s="26">
        <f>'Factor D Back Up'!E231</f>
        <v>104.66026210484193</v>
      </c>
      <c r="AE4" s="29">
        <f>'Factor D Back Up'!F231</f>
        <v>22711.2768767507</v>
      </c>
      <c r="AF4" s="28">
        <f>'Factor D Back Up'!G231</f>
        <v>18.75</v>
      </c>
      <c r="AG4" s="28">
        <f>'Factor D Back Up'!H231</f>
        <v>425836.44143907563</v>
      </c>
      <c r="AH4" s="29">
        <f>'Factor D Back Up'!D232</f>
        <v>220</v>
      </c>
      <c r="AI4" s="29">
        <f>'Factor D Back Up'!E232</f>
        <v>115.51138455382153</v>
      </c>
      <c r="AJ4" s="29">
        <f>'Factor D Back Up'!F232</f>
        <v>25412.504601840737</v>
      </c>
      <c r="AK4" s="28">
        <f>'Factor D Back Up'!G232</f>
        <v>18.75</v>
      </c>
      <c r="AL4" s="275">
        <f>'Factor D Back Up'!H232</f>
        <v>476484.46128451382</v>
      </c>
      <c r="AM4" s="29">
        <f>'Factor D Back Up'!D233</f>
        <v>220</v>
      </c>
      <c r="AN4" s="29">
        <f>'Factor D Back Up'!E233</f>
        <v>126.36250700280112</v>
      </c>
      <c r="AO4" s="29">
        <f>'Factor D Back Up'!F233</f>
        <v>27799.751540616246</v>
      </c>
      <c r="AP4" s="28">
        <f>'Factor D Back Up'!G233</f>
        <v>18.75</v>
      </c>
      <c r="AQ4" s="275">
        <f>'Factor D Back Up'!H233</f>
        <v>521245.34138655459</v>
      </c>
      <c r="AR4" s="29">
        <f>'Factor D Back Up'!D234</f>
        <v>100</v>
      </c>
      <c r="AS4" s="29">
        <f>'Factor D Back Up'!E234</f>
        <v>137.21362945178072</v>
      </c>
      <c r="AT4" s="29">
        <f>'Factor D Back Up'!F234</f>
        <v>13721.362945178073</v>
      </c>
      <c r="AU4" s="28">
        <f>'Factor D Back Up'!G234</f>
        <v>18.806249999999999</v>
      </c>
      <c r="AV4" s="275">
        <f>'Factor D Back Up'!H234</f>
        <v>258047.38188775509</v>
      </c>
      <c r="AW4" s="29">
        <f>'Factor D Back Up'!D235</f>
        <v>120</v>
      </c>
      <c r="AX4" s="29">
        <f>'Factor D Back Up'!E235</f>
        <v>148.06475190076031</v>
      </c>
      <c r="AY4" s="29">
        <f>'Factor D Back Up'!F235</f>
        <v>17767.770228091238</v>
      </c>
      <c r="AZ4" s="28">
        <f>'Factor D Back Up'!G235</f>
        <v>19.219987499999998</v>
      </c>
      <c r="BA4" s="275">
        <f>'Factor D Back Up'!H235</f>
        <v>341496.32168678573</v>
      </c>
    </row>
    <row r="5" spans="1:53" x14ac:dyDescent="0.25">
      <c r="A5" s="105" t="s">
        <v>228</v>
      </c>
      <c r="B5" s="105" t="s">
        <v>330</v>
      </c>
      <c r="C5" s="105" t="s">
        <v>298</v>
      </c>
      <c r="D5" s="29"/>
      <c r="E5" s="29"/>
      <c r="F5" s="29"/>
      <c r="G5" s="29"/>
      <c r="H5" s="29"/>
      <c r="I5" s="29"/>
      <c r="J5" s="26"/>
      <c r="K5" s="29"/>
      <c r="L5" s="28"/>
      <c r="M5" s="28"/>
      <c r="N5" s="29"/>
      <c r="O5" s="26"/>
      <c r="P5" s="29"/>
      <c r="Q5" s="28"/>
      <c r="R5" s="28"/>
      <c r="S5" s="29"/>
      <c r="T5" s="26"/>
      <c r="U5" s="29"/>
      <c r="V5" s="28"/>
      <c r="W5" s="28"/>
      <c r="X5" s="133"/>
      <c r="Y5" s="26"/>
      <c r="Z5" s="26"/>
      <c r="AA5" s="26"/>
      <c r="AB5" s="26"/>
      <c r="AC5" s="29">
        <f>'Factor D Back Up'!D934</f>
        <v>47.76</v>
      </c>
      <c r="AD5" s="26">
        <f>'Factor D Back Up'!E934</f>
        <v>31</v>
      </c>
      <c r="AE5" s="29">
        <f>'Factor D Back Up'!F934</f>
        <v>1480.56</v>
      </c>
      <c r="AF5" s="28">
        <f>'Factor D Back Up'!G934</f>
        <v>15</v>
      </c>
      <c r="AG5" s="28">
        <f>'Factor D Back Up'!H934</f>
        <v>22208.399999999998</v>
      </c>
      <c r="AH5" s="29">
        <f>'Factor D Back Up'!D935</f>
        <v>49.26</v>
      </c>
      <c r="AI5" s="29">
        <f>'Factor D Back Up'!E935</f>
        <v>31</v>
      </c>
      <c r="AJ5" s="29">
        <f>'Factor D Back Up'!F935</f>
        <v>1527.06</v>
      </c>
      <c r="AK5" s="28">
        <f>'Factor D Back Up'!G935</f>
        <v>0</v>
      </c>
      <c r="AL5" s="275">
        <f>'Factor D Back Up'!H935</f>
        <v>0</v>
      </c>
      <c r="AM5" s="29">
        <f>'Factor D Back Up'!D936</f>
        <v>5</v>
      </c>
      <c r="AN5" s="29">
        <f>'Factor D Back Up'!E936</f>
        <v>31</v>
      </c>
      <c r="AO5" s="29">
        <f>'Factor D Back Up'!F936</f>
        <v>155</v>
      </c>
      <c r="AP5" s="28">
        <f>'Factor D Back Up'!G936</f>
        <v>16.25</v>
      </c>
      <c r="AQ5" s="275">
        <f>'Factor D Back Up'!H936</f>
        <v>2518.75</v>
      </c>
      <c r="AR5" s="29">
        <f>'Factor D Back Up'!D937</f>
        <v>5</v>
      </c>
      <c r="AS5" s="29">
        <f>'Factor D Back Up'!E937</f>
        <v>31</v>
      </c>
      <c r="AT5" s="29">
        <f>'Factor D Back Up'!F937</f>
        <v>155</v>
      </c>
      <c r="AU5" s="28">
        <f>'Factor D Back Up'!G937</f>
        <v>16.298749999999998</v>
      </c>
      <c r="AV5" s="275">
        <f>'Factor D Back Up'!H937</f>
        <v>2526.3062499999996</v>
      </c>
      <c r="AW5" s="29">
        <f>'Factor D Back Up'!D938</f>
        <v>5</v>
      </c>
      <c r="AX5" s="29">
        <f>'Factor D Back Up'!E938</f>
        <v>31</v>
      </c>
      <c r="AY5" s="29">
        <f>'Factor D Back Up'!F938</f>
        <v>155</v>
      </c>
      <c r="AZ5" s="28">
        <f>'Factor D Back Up'!G938</f>
        <v>16.657322499999999</v>
      </c>
      <c r="BA5" s="275">
        <f>'Factor D Back Up'!H938</f>
        <v>2581.8849875000001</v>
      </c>
    </row>
    <row r="6" spans="1:53" x14ac:dyDescent="0.25">
      <c r="A6" s="105" t="s">
        <v>226</v>
      </c>
      <c r="B6" s="105" t="s">
        <v>330</v>
      </c>
      <c r="C6" s="105" t="s">
        <v>298</v>
      </c>
      <c r="D6" s="29">
        <v>0</v>
      </c>
      <c r="E6" s="26">
        <v>0</v>
      </c>
      <c r="F6" s="29">
        <v>0</v>
      </c>
      <c r="G6" s="28">
        <v>0</v>
      </c>
      <c r="H6" s="28">
        <v>0</v>
      </c>
      <c r="I6" s="29">
        <v>0</v>
      </c>
      <c r="J6" s="26">
        <v>0</v>
      </c>
      <c r="K6" s="29">
        <v>0</v>
      </c>
      <c r="L6" s="28">
        <v>0</v>
      </c>
      <c r="M6" s="28">
        <v>0</v>
      </c>
      <c r="N6" s="29">
        <v>1</v>
      </c>
      <c r="O6" s="26">
        <f t="shared" ref="O6:O14" si="0">P6/N6</f>
        <v>8</v>
      </c>
      <c r="P6" s="29">
        <v>8</v>
      </c>
      <c r="Q6" s="28">
        <f t="shared" ref="Q6:Q14" si="1">R6/P6</f>
        <v>15</v>
      </c>
      <c r="R6" s="28">
        <v>120</v>
      </c>
      <c r="S6" s="29">
        <v>0</v>
      </c>
      <c r="T6" s="26">
        <v>0</v>
      </c>
      <c r="U6" s="29">
        <v>0</v>
      </c>
      <c r="V6" s="28">
        <v>0</v>
      </c>
      <c r="W6" s="28">
        <v>0</v>
      </c>
      <c r="X6" s="133">
        <f>'Factor D Back Up'!D165</f>
        <v>0</v>
      </c>
      <c r="Y6" s="26">
        <f>'Factor D Back Up'!E165</f>
        <v>0</v>
      </c>
      <c r="Z6" s="26">
        <f>'Factor D Back Up'!F165</f>
        <v>0</v>
      </c>
      <c r="AA6" s="26">
        <f>'Factor D Back Up'!G165</f>
        <v>15</v>
      </c>
      <c r="AB6" s="26">
        <f>'Factor D Back Up'!H165</f>
        <v>0</v>
      </c>
      <c r="AC6" s="29">
        <f>'Factor D Back Up'!D166</f>
        <v>0</v>
      </c>
      <c r="AD6" s="26">
        <f>'Factor D Back Up'!E166</f>
        <v>0</v>
      </c>
      <c r="AE6" s="29">
        <f>'Factor D Back Up'!F166</f>
        <v>0</v>
      </c>
      <c r="AF6" s="28">
        <f>'Factor D Back Up'!G166</f>
        <v>15</v>
      </c>
      <c r="AG6" s="28">
        <f>'Factor D Back Up'!H166</f>
        <v>0</v>
      </c>
      <c r="AH6" s="29">
        <f>'Factor D Back Up'!D167</f>
        <v>0</v>
      </c>
      <c r="AI6" s="29">
        <f>'Factor D Back Up'!E167</f>
        <v>0</v>
      </c>
      <c r="AJ6" s="29">
        <f>'Factor D Back Up'!F167</f>
        <v>0</v>
      </c>
      <c r="AK6" s="28">
        <f>'Factor D Back Up'!G167</f>
        <v>15</v>
      </c>
      <c r="AL6" s="275">
        <f>'Factor D Back Up'!H167</f>
        <v>0</v>
      </c>
      <c r="AM6" s="29">
        <f>'Factor D Back Up'!D168</f>
        <v>0</v>
      </c>
      <c r="AN6" s="29">
        <f>'Factor D Back Up'!E168</f>
        <v>0</v>
      </c>
      <c r="AO6" s="29">
        <f>'Factor D Back Up'!F168</f>
        <v>0</v>
      </c>
      <c r="AP6" s="28">
        <f>'Factor D Back Up'!G168</f>
        <v>15.2</v>
      </c>
      <c r="AQ6" s="275">
        <f>'Factor D Back Up'!H168</f>
        <v>0</v>
      </c>
      <c r="AR6" s="29">
        <f>'Factor D Back Up'!D169</f>
        <v>0</v>
      </c>
      <c r="AS6" s="29">
        <f>'Factor D Back Up'!E169</f>
        <v>0</v>
      </c>
      <c r="AT6" s="29">
        <f>'Factor D Back Up'!F169</f>
        <v>0</v>
      </c>
      <c r="AU6" s="28">
        <f>'Factor D Back Up'!G169</f>
        <v>15.245599999999998</v>
      </c>
      <c r="AV6" s="275">
        <f>'Factor D Back Up'!H169</f>
        <v>0</v>
      </c>
      <c r="AW6" s="29">
        <f>'Factor D Back Up'!D170</f>
        <v>0</v>
      </c>
      <c r="AX6" s="29">
        <f>'Factor D Back Up'!E170</f>
        <v>0</v>
      </c>
      <c r="AY6" s="29">
        <f>'Factor D Back Up'!F170</f>
        <v>0</v>
      </c>
      <c r="AZ6" s="28">
        <f>'Factor D Back Up'!G170</f>
        <v>15.581003199999998</v>
      </c>
      <c r="BA6" s="275">
        <f>'Factor D Back Up'!H170</f>
        <v>0</v>
      </c>
    </row>
    <row r="7" spans="1:53" x14ac:dyDescent="0.25">
      <c r="A7" s="105" t="s">
        <v>227</v>
      </c>
      <c r="B7" s="105" t="s">
        <v>330</v>
      </c>
      <c r="C7" s="105" t="s">
        <v>298</v>
      </c>
      <c r="D7" s="29">
        <v>2</v>
      </c>
      <c r="E7" s="26">
        <f t="shared" ref="E7:E14" si="2">F7/D7</f>
        <v>28</v>
      </c>
      <c r="F7" s="29">
        <v>56</v>
      </c>
      <c r="G7" s="28">
        <f t="shared" ref="G7:G14" si="3">H7/F7</f>
        <v>18.75</v>
      </c>
      <c r="H7" s="28">
        <v>1050</v>
      </c>
      <c r="I7" s="29">
        <v>7</v>
      </c>
      <c r="J7" s="26">
        <f t="shared" ref="J7:J14" si="4">K7/I7</f>
        <v>21.857142857142858</v>
      </c>
      <c r="K7" s="29">
        <v>153</v>
      </c>
      <c r="L7" s="28">
        <f t="shared" ref="L7:L14" si="5">M7/K7</f>
        <v>18.75</v>
      </c>
      <c r="M7" s="28">
        <v>2868.75</v>
      </c>
      <c r="N7" s="29">
        <v>8</v>
      </c>
      <c r="O7" s="26">
        <f t="shared" si="0"/>
        <v>34.25</v>
      </c>
      <c r="P7" s="29">
        <v>274</v>
      </c>
      <c r="Q7" s="28">
        <f t="shared" si="1"/>
        <v>18.75</v>
      </c>
      <c r="R7" s="28">
        <v>5137.5</v>
      </c>
      <c r="S7" s="29">
        <v>11</v>
      </c>
      <c r="T7" s="26">
        <f t="shared" ref="T7:T14" si="6">U7/S7</f>
        <v>51.454545454545453</v>
      </c>
      <c r="U7" s="29">
        <v>566</v>
      </c>
      <c r="V7" s="28">
        <f t="shared" ref="V7:V14" si="7">W7/U7</f>
        <v>18.75</v>
      </c>
      <c r="W7" s="28">
        <v>10612.5</v>
      </c>
      <c r="X7" s="133">
        <f>'Factor D Back Up'!D178</f>
        <v>32</v>
      </c>
      <c r="Y7" s="26">
        <f>'Factor D Back Up'!E178</f>
        <v>30.75</v>
      </c>
      <c r="Z7" s="26">
        <f>'Factor D Back Up'!F178</f>
        <v>984</v>
      </c>
      <c r="AA7" s="26">
        <f>'Factor D Back Up'!G178</f>
        <v>18.747967479674795</v>
      </c>
      <c r="AB7" s="26">
        <f>'Factor D Back Up'!H178</f>
        <v>18448</v>
      </c>
      <c r="AC7" s="29">
        <f>'Factor D Back Up'!D179</f>
        <v>0</v>
      </c>
      <c r="AD7" s="26">
        <f>'Factor D Back Up'!E179</f>
        <v>24</v>
      </c>
      <c r="AE7" s="29">
        <f>'Factor D Back Up'!F179</f>
        <v>0</v>
      </c>
      <c r="AF7" s="28">
        <f>'Factor D Back Up'!G179</f>
        <v>18.75</v>
      </c>
      <c r="AG7" s="28">
        <f>'Factor D Back Up'!H179</f>
        <v>0</v>
      </c>
      <c r="AH7" s="29">
        <f>'Factor D Back Up'!D180</f>
        <v>4</v>
      </c>
      <c r="AI7" s="29">
        <f>'Factor D Back Up'!E180</f>
        <v>24</v>
      </c>
      <c r="AJ7" s="29">
        <f>'Factor D Back Up'!F180</f>
        <v>96</v>
      </c>
      <c r="AK7" s="28">
        <f>'Factor D Back Up'!G180</f>
        <v>18.75</v>
      </c>
      <c r="AL7" s="275">
        <f>'Factor D Back Up'!H180</f>
        <v>1800</v>
      </c>
      <c r="AM7" s="29">
        <f>'Factor D Back Up'!D181</f>
        <v>5</v>
      </c>
      <c r="AN7" s="29">
        <f>'Factor D Back Up'!E181</f>
        <v>25</v>
      </c>
      <c r="AO7" s="29">
        <f>'Factor D Back Up'!F181</f>
        <v>125</v>
      </c>
      <c r="AP7" s="28">
        <f>'Factor D Back Up'!G181</f>
        <v>18.989999999999998</v>
      </c>
      <c r="AQ7" s="275">
        <f>'Factor D Back Up'!H181</f>
        <v>2373.75</v>
      </c>
      <c r="AR7" s="29">
        <f>'Factor D Back Up'!D182</f>
        <v>7</v>
      </c>
      <c r="AS7" s="29">
        <f>'Factor D Back Up'!E182</f>
        <v>25</v>
      </c>
      <c r="AT7" s="29">
        <f>'Factor D Back Up'!F182</f>
        <v>175</v>
      </c>
      <c r="AU7" s="28">
        <f>'Factor D Back Up'!G182</f>
        <v>19.046969999999995</v>
      </c>
      <c r="AV7" s="275">
        <f>'Factor D Back Up'!H182</f>
        <v>3333.2197499999988</v>
      </c>
      <c r="AW7" s="29">
        <f>'Factor D Back Up'!D183</f>
        <v>10</v>
      </c>
      <c r="AX7" s="29">
        <f>'Factor D Back Up'!E183</f>
        <v>25</v>
      </c>
      <c r="AY7" s="29">
        <f>'Factor D Back Up'!F183</f>
        <v>250</v>
      </c>
      <c r="AZ7" s="28">
        <f>'Factor D Back Up'!G183</f>
        <v>19.466003339999993</v>
      </c>
      <c r="BA7" s="275">
        <f>'Factor D Back Up'!H183</f>
        <v>4866.500834999998</v>
      </c>
    </row>
    <row r="8" spans="1:53" x14ac:dyDescent="0.25">
      <c r="A8" s="106" t="s">
        <v>295</v>
      </c>
      <c r="B8" s="105"/>
      <c r="C8" s="105" t="s">
        <v>298</v>
      </c>
      <c r="D8" s="29">
        <v>24</v>
      </c>
      <c r="E8" s="26">
        <f t="shared" si="2"/>
        <v>1929.7916666666667</v>
      </c>
      <c r="F8" s="29">
        <v>46315</v>
      </c>
      <c r="G8" s="28">
        <f t="shared" si="3"/>
        <v>4.0798926913526934</v>
      </c>
      <c r="H8" s="28">
        <v>188960.23</v>
      </c>
      <c r="I8" s="29">
        <v>6</v>
      </c>
      <c r="J8" s="26">
        <f t="shared" si="4"/>
        <v>3254</v>
      </c>
      <c r="K8" s="29">
        <v>19524</v>
      </c>
      <c r="L8" s="28">
        <f t="shared" si="5"/>
        <v>4.08</v>
      </c>
      <c r="M8" s="28">
        <v>79657.919999999998</v>
      </c>
      <c r="N8" s="29">
        <v>2</v>
      </c>
      <c r="O8" s="26">
        <f t="shared" si="0"/>
        <v>5232</v>
      </c>
      <c r="P8" s="29">
        <v>10464</v>
      </c>
      <c r="Q8" s="28">
        <f t="shared" si="1"/>
        <v>4.08</v>
      </c>
      <c r="R8" s="28">
        <v>42693.120000000003</v>
      </c>
      <c r="S8" s="29">
        <v>4</v>
      </c>
      <c r="T8" s="26">
        <f t="shared" si="6"/>
        <v>1982</v>
      </c>
      <c r="U8" s="29">
        <v>7928</v>
      </c>
      <c r="V8" s="28">
        <f t="shared" si="7"/>
        <v>4.08</v>
      </c>
      <c r="W8" s="28">
        <v>32346.240000000002</v>
      </c>
      <c r="X8" s="133">
        <f>'Factor D Back Up'!D22</f>
        <v>4.2</v>
      </c>
      <c r="Y8" s="26">
        <f>'Factor D Back Up'!E22</f>
        <v>3629.6428571428569</v>
      </c>
      <c r="Z8" s="26">
        <f>'Factor D Back Up'!F22</f>
        <v>15244.5</v>
      </c>
      <c r="AA8" s="26">
        <f>'Factor D Back Up'!G22</f>
        <v>4.0699990160385715</v>
      </c>
      <c r="AB8" s="26">
        <f>'Factor D Back Up'!H22</f>
        <v>62045.1</v>
      </c>
      <c r="AC8" s="29">
        <f>'Factor D Back Up'!D23</f>
        <v>4.3361867704280161</v>
      </c>
      <c r="AD8" s="26">
        <f>'Factor D Back Up'!E23</f>
        <v>3843.7976190476188</v>
      </c>
      <c r="AE8" s="29">
        <f>'Factor D Back Up'!F23</f>
        <v>16667.42438391699</v>
      </c>
      <c r="AF8" s="28">
        <f>'Factor D Back Up'!G23</f>
        <v>4.07</v>
      </c>
      <c r="AG8" s="28">
        <f>'Factor D Back Up'!H23</f>
        <v>67836.417242542157</v>
      </c>
      <c r="AH8" s="29">
        <f>'Factor D Back Up'!D24</f>
        <v>4.4723735408560312</v>
      </c>
      <c r="AI8" s="26">
        <f>'Factor D Back Up'!E24</f>
        <v>4056.5678571428571</v>
      </c>
      <c r="AJ8" s="29">
        <f>'Factor D Back Up'!F24</f>
        <v>18142.486750972763</v>
      </c>
      <c r="AK8" s="28">
        <f>'Factor D Back Up'!G24</f>
        <v>4.3499999999999996</v>
      </c>
      <c r="AL8" s="275">
        <f>'Factor D Back Up'!H24</f>
        <v>78919.817366731513</v>
      </c>
      <c r="AM8" s="29">
        <f>'Factor D Back Up'!D25</f>
        <v>4.6085603112840472</v>
      </c>
      <c r="AN8" s="29">
        <f>'Factor D Back Up'!E25</f>
        <v>4269.3380952380949</v>
      </c>
      <c r="AO8" s="29">
        <f>'Factor D Back Up'!F25</f>
        <v>19675.502101167316</v>
      </c>
      <c r="AP8" s="28">
        <f>'Factor D Back Up'!G25</f>
        <v>4.72</v>
      </c>
      <c r="AQ8" s="275">
        <f>'Factor D Back Up'!H25</f>
        <v>92868.369917509728</v>
      </c>
      <c r="AR8" s="29">
        <f>'Factor D Back Up'!D26</f>
        <v>15</v>
      </c>
      <c r="AS8" s="29">
        <f>'Factor D Back Up'!E26</f>
        <v>4482.1083333333327</v>
      </c>
      <c r="AT8" s="29">
        <f>'Factor D Back Up'!F26</f>
        <v>67231.624999999985</v>
      </c>
      <c r="AU8" s="28">
        <f>'Factor D Back Up'!G26</f>
        <v>4.7341599999999993</v>
      </c>
      <c r="AV8" s="275">
        <f>'Factor D Back Up'!H26</f>
        <v>318285.26980999985</v>
      </c>
      <c r="AW8" s="29">
        <f>'Factor D Back Up'!D27</f>
        <v>20</v>
      </c>
      <c r="AX8" s="29">
        <f>'Factor D Back Up'!E27</f>
        <v>4694.8785714285714</v>
      </c>
      <c r="AY8" s="29">
        <f>'Factor D Back Up'!F27</f>
        <v>93897.57142857142</v>
      </c>
      <c r="AZ8" s="28">
        <f>'Factor D Back Up'!G27</f>
        <v>4.8383115199999995</v>
      </c>
      <c r="BA8" s="275">
        <f>'Factor D Back Up'!H27</f>
        <v>454305.70154287992</v>
      </c>
    </row>
    <row r="9" spans="1:53" x14ac:dyDescent="0.25">
      <c r="A9" s="106" t="s">
        <v>344</v>
      </c>
      <c r="B9" s="105" t="s">
        <v>330</v>
      </c>
      <c r="C9" s="105" t="s">
        <v>298</v>
      </c>
      <c r="D9" s="29">
        <v>309</v>
      </c>
      <c r="E9" s="26">
        <f t="shared" si="2"/>
        <v>85.750809061488667</v>
      </c>
      <c r="F9" s="29">
        <v>26497</v>
      </c>
      <c r="G9" s="28">
        <f t="shared" si="3"/>
        <v>16.192351964373326</v>
      </c>
      <c r="H9" s="28">
        <v>429048.75</v>
      </c>
      <c r="I9" s="29">
        <v>321</v>
      </c>
      <c r="J9" s="26">
        <f t="shared" si="4"/>
        <v>126.80685358255452</v>
      </c>
      <c r="K9" s="29">
        <v>40705</v>
      </c>
      <c r="L9" s="28">
        <f t="shared" si="5"/>
        <v>16.13997346763297</v>
      </c>
      <c r="M9" s="28">
        <v>656977.62</v>
      </c>
      <c r="N9" s="29">
        <v>407</v>
      </c>
      <c r="O9" s="26">
        <f t="shared" si="0"/>
        <v>132.47174447174447</v>
      </c>
      <c r="P9" s="29">
        <v>53916</v>
      </c>
      <c r="Q9" s="28">
        <f t="shared" si="1"/>
        <v>16.203983047703836</v>
      </c>
      <c r="R9" s="28">
        <v>873653.95</v>
      </c>
      <c r="S9" s="29">
        <v>380</v>
      </c>
      <c r="T9" s="26">
        <f t="shared" si="6"/>
        <v>118.57368421052631</v>
      </c>
      <c r="U9" s="29">
        <v>45058</v>
      </c>
      <c r="V9" s="28">
        <f t="shared" si="7"/>
        <v>16.20249722579786</v>
      </c>
      <c r="W9" s="28">
        <v>730052.12</v>
      </c>
      <c r="X9" s="133">
        <f>'Factor D Back Up'!D35</f>
        <v>374</v>
      </c>
      <c r="Y9" s="26">
        <f>'Factor D Back Up'!E35</f>
        <v>95.639037433155082</v>
      </c>
      <c r="Z9" s="26">
        <f>'Factor D Back Up'!F35</f>
        <v>35769</v>
      </c>
      <c r="AA9" s="26">
        <f>'Factor D Back Up'!G35</f>
        <v>16.135059688557128</v>
      </c>
      <c r="AB9" s="26">
        <f>'Factor D Back Up'!H35</f>
        <v>577134.94999999995</v>
      </c>
      <c r="AC9" s="29">
        <f>'Factor D Back Up'!D36</f>
        <v>336</v>
      </c>
      <c r="AD9" s="26">
        <f>'Factor D Back Up'!E36</f>
        <v>115.3114119632852</v>
      </c>
      <c r="AE9" s="29">
        <f>'Factor D Back Up'!F36</f>
        <v>38744.634419663824</v>
      </c>
      <c r="AF9" s="28">
        <f>'Factor D Back Up'!G36</f>
        <v>16.25</v>
      </c>
      <c r="AG9" s="28">
        <f>'Factor D Back Up'!H36</f>
        <v>629600.30931953713</v>
      </c>
      <c r="AH9" s="29">
        <f>'Factor D Back Up'!D37</f>
        <v>346.55276381909545</v>
      </c>
      <c r="AI9" s="26">
        <f>'Factor D Back Up'!E37</f>
        <v>116.46574070041567</v>
      </c>
      <c r="AJ9" s="29">
        <f>'Factor D Back Up'!F37</f>
        <v>40361.524329967164</v>
      </c>
      <c r="AK9" s="28">
        <f>'Factor D Back Up'!G37</f>
        <v>16.25</v>
      </c>
      <c r="AL9" s="275">
        <f>'Factor D Back Up'!H37</f>
        <v>655874.77036196645</v>
      </c>
      <c r="AM9" s="29">
        <f>'Factor D Back Up'!D38</f>
        <v>400</v>
      </c>
      <c r="AN9" s="29">
        <f>'Factor D Back Up'!E38</f>
        <v>75</v>
      </c>
      <c r="AO9" s="29">
        <f>'Factor D Back Up'!F38</f>
        <v>30000</v>
      </c>
      <c r="AP9" s="28">
        <f>'Factor D Back Up'!G38</f>
        <v>25</v>
      </c>
      <c r="AQ9" s="275">
        <f>'Factor D Back Up'!H38</f>
        <v>750000</v>
      </c>
      <c r="AR9" s="29">
        <f>'Factor D Back Up'!D39</f>
        <v>405</v>
      </c>
      <c r="AS9" s="29">
        <f>'Factor D Back Up'!E39</f>
        <v>75</v>
      </c>
      <c r="AT9" s="29">
        <f>'Factor D Back Up'!F39</f>
        <v>30375</v>
      </c>
      <c r="AU9" s="28">
        <f>'Factor D Back Up'!G39</f>
        <v>25.074999999999996</v>
      </c>
      <c r="AV9" s="275">
        <f>'Factor D Back Up'!H39</f>
        <v>761653.12499999988</v>
      </c>
      <c r="AW9" s="29">
        <f>'Factor D Back Up'!D40</f>
        <v>408</v>
      </c>
      <c r="AX9" s="29">
        <f>'Factor D Back Up'!E40</f>
        <v>75</v>
      </c>
      <c r="AY9" s="29">
        <f>'Factor D Back Up'!F40</f>
        <v>30600</v>
      </c>
      <c r="AZ9" s="28">
        <f>'Factor D Back Up'!G40</f>
        <v>25.626649999999994</v>
      </c>
      <c r="BA9" s="275">
        <f>'Factor D Back Up'!H40</f>
        <v>784175.48999999987</v>
      </c>
    </row>
    <row r="10" spans="1:53" x14ac:dyDescent="0.25">
      <c r="A10" s="106" t="s">
        <v>345</v>
      </c>
      <c r="B10" s="105" t="s">
        <v>330</v>
      </c>
      <c r="C10" s="105" t="s">
        <v>298</v>
      </c>
      <c r="D10" s="29">
        <v>53</v>
      </c>
      <c r="E10" s="26">
        <f t="shared" si="2"/>
        <v>21.018867924528301</v>
      </c>
      <c r="F10" s="29">
        <v>1114</v>
      </c>
      <c r="G10" s="28">
        <f t="shared" si="3"/>
        <v>15.230026929982047</v>
      </c>
      <c r="H10" s="28">
        <v>16966.25</v>
      </c>
      <c r="I10" s="29">
        <v>75</v>
      </c>
      <c r="J10" s="26">
        <f t="shared" si="4"/>
        <v>27.533333333333335</v>
      </c>
      <c r="K10" s="29">
        <v>2065</v>
      </c>
      <c r="L10" s="28">
        <f t="shared" si="5"/>
        <v>14.348668280871671</v>
      </c>
      <c r="M10" s="28">
        <v>29630</v>
      </c>
      <c r="N10" s="29">
        <v>93</v>
      </c>
      <c r="O10" s="26">
        <f t="shared" si="0"/>
        <v>29.634408602150536</v>
      </c>
      <c r="P10" s="29">
        <v>2756</v>
      </c>
      <c r="Q10" s="28">
        <f t="shared" si="1"/>
        <v>15.212264150943396</v>
      </c>
      <c r="R10" s="28">
        <v>41925</v>
      </c>
      <c r="S10" s="29">
        <v>55</v>
      </c>
      <c r="T10" s="26">
        <f t="shared" si="6"/>
        <v>17.454545454545453</v>
      </c>
      <c r="U10" s="29">
        <v>960</v>
      </c>
      <c r="V10" s="28">
        <f t="shared" si="7"/>
        <v>16.25</v>
      </c>
      <c r="W10" s="28">
        <v>15600</v>
      </c>
      <c r="X10" s="133">
        <f>'Factor D Back Up'!D48</f>
        <v>52</v>
      </c>
      <c r="Y10" s="26">
        <f>'Factor D Back Up'!E48</f>
        <v>16.5</v>
      </c>
      <c r="Z10" s="26">
        <f>'Factor D Back Up'!F48</f>
        <v>858</v>
      </c>
      <c r="AA10" s="26">
        <f>'Factor D Back Up'!G48</f>
        <v>16.248834498834498</v>
      </c>
      <c r="AB10" s="26">
        <f>'Factor D Back Up'!H48</f>
        <v>13941.5</v>
      </c>
      <c r="AC10" s="29">
        <f>'Factor D Back Up'!D49</f>
        <v>53.686121919584963</v>
      </c>
      <c r="AD10" s="26">
        <f>'Factor D Back Up'!E49</f>
        <v>16.693273944558182</v>
      </c>
      <c r="AE10" s="29">
        <f>'Factor D Back Up'!F49</f>
        <v>896.19714022458152</v>
      </c>
      <c r="AF10" s="28">
        <f>'Factor D Back Up'!G49</f>
        <v>16.25</v>
      </c>
      <c r="AG10" s="28">
        <f>'Factor D Back Up'!H49</f>
        <v>14563.20352864945</v>
      </c>
      <c r="AH10" s="29">
        <f>'Factor D Back Up'!D50</f>
        <v>55.372243839169911</v>
      </c>
      <c r="AI10" s="26">
        <f>'Factor D Back Up'!E50</f>
        <v>14.781621571773735</v>
      </c>
      <c r="AJ10" s="29">
        <f>'Factor D Back Up'!F50</f>
        <v>818.49155401058931</v>
      </c>
      <c r="AK10" s="28">
        <f>'Factor D Back Up'!G50</f>
        <v>16.25</v>
      </c>
      <c r="AL10" s="275">
        <f>'Factor D Back Up'!H50</f>
        <v>13300.487752672076</v>
      </c>
      <c r="AM10" s="29">
        <f>'Factor D Back Up'!D51</f>
        <v>75</v>
      </c>
      <c r="AN10" s="29">
        <f>'Factor D Back Up'!E51</f>
        <v>14.4</v>
      </c>
      <c r="AO10" s="29">
        <f>'Factor D Back Up'!F51</f>
        <v>1080</v>
      </c>
      <c r="AP10" s="28">
        <f>'Factor D Back Up'!G51</f>
        <v>25</v>
      </c>
      <c r="AQ10" s="275">
        <f>'Factor D Back Up'!H51</f>
        <v>27000</v>
      </c>
      <c r="AR10" s="29">
        <f>'Factor D Back Up'!D52</f>
        <v>76.329787234042556</v>
      </c>
      <c r="AS10" s="29">
        <f>'Factor D Back Up'!E52</f>
        <v>14.4</v>
      </c>
      <c r="AT10" s="29">
        <f>'Factor D Back Up'!F52</f>
        <v>1099.1489361702129</v>
      </c>
      <c r="AU10" s="28">
        <f>'Factor D Back Up'!G52</f>
        <v>25.074999999999996</v>
      </c>
      <c r="AV10" s="275">
        <f>'Factor D Back Up'!H52</f>
        <v>27561.159574468085</v>
      </c>
      <c r="AW10" s="29">
        <f>'Factor D Back Up'!D53</f>
        <v>78</v>
      </c>
      <c r="AX10" s="29">
        <f>'Factor D Back Up'!E53</f>
        <v>14.4</v>
      </c>
      <c r="AY10" s="29">
        <f>'Factor D Back Up'!F53</f>
        <v>1123.2</v>
      </c>
      <c r="AZ10" s="28">
        <f>'Factor D Back Up'!G53</f>
        <v>25.626649999999994</v>
      </c>
      <c r="BA10" s="275">
        <f>'Factor D Back Up'!H53</f>
        <v>28783.853279999996</v>
      </c>
    </row>
    <row r="11" spans="1:53" x14ac:dyDescent="0.25">
      <c r="A11" s="106" t="s">
        <v>346</v>
      </c>
      <c r="B11" s="105" t="s">
        <v>330</v>
      </c>
      <c r="C11" s="105" t="s">
        <v>298</v>
      </c>
      <c r="D11" s="29">
        <v>102</v>
      </c>
      <c r="E11" s="26">
        <f t="shared" si="2"/>
        <v>15.117647058823529</v>
      </c>
      <c r="F11" s="29">
        <v>1542</v>
      </c>
      <c r="G11" s="28">
        <f t="shared" si="3"/>
        <v>15.408560311284047</v>
      </c>
      <c r="H11" s="28">
        <v>23760</v>
      </c>
      <c r="I11" s="29">
        <v>93</v>
      </c>
      <c r="J11" s="26">
        <f t="shared" si="4"/>
        <v>36.021505376344088</v>
      </c>
      <c r="K11" s="29">
        <v>3350</v>
      </c>
      <c r="L11" s="28">
        <f t="shared" si="5"/>
        <v>15.480970149253732</v>
      </c>
      <c r="M11" s="28">
        <v>51861.25</v>
      </c>
      <c r="N11" s="29">
        <v>138</v>
      </c>
      <c r="O11" s="26">
        <f t="shared" si="0"/>
        <v>22.10144927536232</v>
      </c>
      <c r="P11" s="29">
        <v>3050</v>
      </c>
      <c r="Q11" s="28">
        <f t="shared" si="1"/>
        <v>15.204098360655738</v>
      </c>
      <c r="R11" s="28">
        <v>46372.5</v>
      </c>
      <c r="S11" s="29">
        <v>89</v>
      </c>
      <c r="T11" s="26">
        <f t="shared" si="6"/>
        <v>21.865168539325843</v>
      </c>
      <c r="U11" s="29">
        <v>1946</v>
      </c>
      <c r="V11" s="28">
        <f t="shared" si="7"/>
        <v>16.25</v>
      </c>
      <c r="W11" s="28">
        <v>31622.5</v>
      </c>
      <c r="X11" s="133">
        <f>'Factor D Back Up'!D61</f>
        <v>0</v>
      </c>
      <c r="Y11" s="26" t="e">
        <f>'Factor D Back Up'!E61</f>
        <v>#DIV/0!</v>
      </c>
      <c r="Z11" s="26">
        <f>'Factor D Back Up'!F61</f>
        <v>2324</v>
      </c>
      <c r="AA11" s="26">
        <f>'Factor D Back Up'!G61</f>
        <v>16.241394148020653</v>
      </c>
      <c r="AB11" s="26">
        <f>'Factor D Back Up'!H61</f>
        <v>37745</v>
      </c>
      <c r="AC11" s="29">
        <f>'Factor D Back Up'!D62</f>
        <v>140</v>
      </c>
      <c r="AD11" s="26">
        <f>'Factor D Back Up'!E62</f>
        <v>25</v>
      </c>
      <c r="AE11" s="29">
        <f>'Factor D Back Up'!F62</f>
        <v>3500</v>
      </c>
      <c r="AF11" s="28">
        <f>'Factor D Back Up'!G62</f>
        <v>16.25</v>
      </c>
      <c r="AG11" s="28">
        <f>'Factor D Back Up'!H62</f>
        <v>56875</v>
      </c>
      <c r="AH11" s="29">
        <f>'Factor D Back Up'!D63</f>
        <v>144.3969849246231</v>
      </c>
      <c r="AI11" s="26">
        <f>'Factor D Back Up'!E63</f>
        <v>25</v>
      </c>
      <c r="AJ11" s="29">
        <f>'Factor D Back Up'!F63</f>
        <v>3609.9246231155776</v>
      </c>
      <c r="AK11" s="28">
        <f>'Factor D Back Up'!G63</f>
        <v>16.25</v>
      </c>
      <c r="AL11" s="275">
        <f>'Factor D Back Up'!H63</f>
        <v>58661.275125628134</v>
      </c>
      <c r="AM11" s="29">
        <f>'Factor D Back Up'!D64</f>
        <v>169</v>
      </c>
      <c r="AN11" s="29">
        <f>'Factor D Back Up'!E64</f>
        <v>25</v>
      </c>
      <c r="AO11" s="29">
        <f>'Factor D Back Up'!F64</f>
        <v>4225</v>
      </c>
      <c r="AP11" s="28">
        <f>'Factor D Back Up'!G64</f>
        <v>25</v>
      </c>
      <c r="AQ11" s="275">
        <f>'Factor D Back Up'!H64</f>
        <v>105625</v>
      </c>
      <c r="AR11" s="29">
        <f>'Factor D Back Up'!D65</f>
        <v>171.99645390070921</v>
      </c>
      <c r="AS11" s="29">
        <f>'Factor D Back Up'!E65</f>
        <v>25</v>
      </c>
      <c r="AT11" s="29">
        <f>'Factor D Back Up'!F65</f>
        <v>4299.9113475177301</v>
      </c>
      <c r="AU11" s="28">
        <f>'Factor D Back Up'!G65</f>
        <v>25.074999999999996</v>
      </c>
      <c r="AV11" s="275">
        <f>'Factor D Back Up'!H65</f>
        <v>107820.27703900707</v>
      </c>
      <c r="AW11" s="29">
        <f>'Factor D Back Up'!D66</f>
        <v>174.99290780141845</v>
      </c>
      <c r="AX11" s="29">
        <f>'Factor D Back Up'!E66</f>
        <v>25</v>
      </c>
      <c r="AY11" s="29">
        <f>'Factor D Back Up'!F66</f>
        <v>4374.822695035461</v>
      </c>
      <c r="AZ11" s="28">
        <f>'Factor D Back Up'!G66</f>
        <v>25.626649999999994</v>
      </c>
      <c r="BA11" s="275">
        <f>'Factor D Back Up'!H66</f>
        <v>112112.05001773048</v>
      </c>
    </row>
    <row r="12" spans="1:53" x14ac:dyDescent="0.25">
      <c r="A12" s="106" t="s">
        <v>339</v>
      </c>
      <c r="B12" s="105" t="s">
        <v>330</v>
      </c>
      <c r="C12" s="105" t="s">
        <v>298</v>
      </c>
      <c r="D12" s="29">
        <v>36</v>
      </c>
      <c r="E12" s="26">
        <f t="shared" si="2"/>
        <v>1091.8611111111111</v>
      </c>
      <c r="F12" s="29">
        <v>39307</v>
      </c>
      <c r="G12" s="28">
        <f t="shared" si="3"/>
        <v>5.0728427506550995</v>
      </c>
      <c r="H12" s="28">
        <v>199398.23</v>
      </c>
      <c r="I12" s="29">
        <v>41</v>
      </c>
      <c r="J12" s="26">
        <f t="shared" si="4"/>
        <v>1470.0975609756097</v>
      </c>
      <c r="K12" s="29">
        <v>60274</v>
      </c>
      <c r="L12" s="28">
        <f t="shared" si="5"/>
        <v>5.0174207784451008</v>
      </c>
      <c r="M12" s="28">
        <v>302420.02</v>
      </c>
      <c r="N12" s="29">
        <v>48</v>
      </c>
      <c r="O12" s="26">
        <f t="shared" si="0"/>
        <v>1020.9583333333334</v>
      </c>
      <c r="P12" s="29">
        <v>49006</v>
      </c>
      <c r="Q12" s="28">
        <f t="shared" si="1"/>
        <v>4.9143839529853484</v>
      </c>
      <c r="R12" s="28">
        <v>240834.3</v>
      </c>
      <c r="S12" s="29">
        <v>64</v>
      </c>
      <c r="T12" s="26">
        <f t="shared" si="6"/>
        <v>864.921875</v>
      </c>
      <c r="U12" s="29">
        <v>55355</v>
      </c>
      <c r="V12" s="28">
        <f t="shared" si="7"/>
        <v>5.0765820612410808</v>
      </c>
      <c r="W12" s="28">
        <v>281014.2</v>
      </c>
      <c r="X12" s="133">
        <f>'Factor D Back Up'!D74</f>
        <v>80</v>
      </c>
      <c r="Y12" s="26">
        <f>'Factor D Back Up'!E74</f>
        <v>1097.16975</v>
      </c>
      <c r="Z12" s="26">
        <f>'Factor D Back Up'!F74</f>
        <v>87773.58</v>
      </c>
      <c r="AA12" s="26">
        <f>'Factor D Back Up'!G74</f>
        <v>5.1064914977832734</v>
      </c>
      <c r="AB12" s="26">
        <f>'Factor D Back Up'!H74</f>
        <v>448215.03999999998</v>
      </c>
      <c r="AC12" s="29">
        <f>'Factor D Back Up'!D75</f>
        <v>150</v>
      </c>
      <c r="AD12" s="26">
        <f>'Factor D Back Up'!E75</f>
        <v>1330</v>
      </c>
      <c r="AE12" s="29">
        <f>'Factor D Back Up'!F75</f>
        <v>199500</v>
      </c>
      <c r="AF12" s="28">
        <f>'Factor D Back Up'!G75</f>
        <v>4.99</v>
      </c>
      <c r="AG12" s="28">
        <f>'Factor D Back Up'!H75</f>
        <v>995505</v>
      </c>
      <c r="AH12" s="29">
        <f>'Factor D Back Up'!D76</f>
        <v>154.7110552763819</v>
      </c>
      <c r="AI12" s="26">
        <f>'Factor D Back Up'!E76</f>
        <v>1330</v>
      </c>
      <c r="AJ12" s="29">
        <f>'Factor D Back Up'!F76</f>
        <v>205765.70351758791</v>
      </c>
      <c r="AK12" s="28">
        <f>'Factor D Back Up'!G76</f>
        <v>5.19</v>
      </c>
      <c r="AL12" s="275">
        <f>'Factor D Back Up'!H76</f>
        <v>1067924.0012562813</v>
      </c>
      <c r="AM12" s="29">
        <f>'Factor D Back Up'!D77</f>
        <v>159.42211055276383</v>
      </c>
      <c r="AN12" s="29">
        <f>'Factor D Back Up'!E77</f>
        <v>900</v>
      </c>
      <c r="AO12" s="29">
        <f>'Factor D Back Up'!F77</f>
        <v>143479.89949748744</v>
      </c>
      <c r="AP12" s="28">
        <f>'Factor D Back Up'!G77</f>
        <v>5.13</v>
      </c>
      <c r="AQ12" s="275">
        <f>'Factor D Back Up'!H77</f>
        <v>736051.88442211051</v>
      </c>
      <c r="AR12" s="29">
        <f>'Factor D Back Up'!D78</f>
        <v>166</v>
      </c>
      <c r="AS12" s="29">
        <f>'Factor D Back Up'!E78</f>
        <v>900</v>
      </c>
      <c r="AT12" s="29">
        <f>'Factor D Back Up'!F78</f>
        <v>149400</v>
      </c>
      <c r="AU12" s="28">
        <f>'Factor D Back Up'!G78</f>
        <v>5.145389999999999</v>
      </c>
      <c r="AV12" s="275">
        <f>'Factor D Back Up'!H78</f>
        <v>768721.26599999983</v>
      </c>
      <c r="AW12" s="29">
        <f>'Factor D Back Up'!D79</f>
        <v>168.89198606271779</v>
      </c>
      <c r="AX12" s="29">
        <f>'Factor D Back Up'!E79</f>
        <v>900</v>
      </c>
      <c r="AY12" s="29">
        <f>'Factor D Back Up'!F79</f>
        <v>152002.78745644601</v>
      </c>
      <c r="AZ12" s="28">
        <f>'Factor D Back Up'!G79</f>
        <v>5.2585885799999987</v>
      </c>
      <c r="BA12" s="275">
        <f>'Factor D Back Up'!H79</f>
        <v>799320.12224663398</v>
      </c>
    </row>
    <row r="13" spans="1:53" x14ac:dyDescent="0.25">
      <c r="A13" s="106" t="s">
        <v>340</v>
      </c>
      <c r="B13" s="105" t="s">
        <v>330</v>
      </c>
      <c r="C13" s="105" t="s">
        <v>329</v>
      </c>
      <c r="D13" s="29">
        <v>77</v>
      </c>
      <c r="E13" s="26">
        <f t="shared" si="2"/>
        <v>42.103896103896105</v>
      </c>
      <c r="F13" s="29">
        <v>3242</v>
      </c>
      <c r="G13" s="28">
        <f t="shared" si="3"/>
        <v>275.46063541024057</v>
      </c>
      <c r="H13" s="28">
        <v>893043.38</v>
      </c>
      <c r="I13" s="29">
        <v>92</v>
      </c>
      <c r="J13" s="26">
        <f t="shared" si="4"/>
        <v>28.271739130434781</v>
      </c>
      <c r="K13" s="29">
        <v>2601</v>
      </c>
      <c r="L13" s="28">
        <f t="shared" si="5"/>
        <v>310.23836985774705</v>
      </c>
      <c r="M13" s="28">
        <v>806930</v>
      </c>
      <c r="N13" s="29">
        <v>75</v>
      </c>
      <c r="O13" s="26">
        <f t="shared" si="0"/>
        <v>20.053333333333335</v>
      </c>
      <c r="P13" s="29">
        <v>1504</v>
      </c>
      <c r="Q13" s="28">
        <f t="shared" si="1"/>
        <v>309.89694148936172</v>
      </c>
      <c r="R13" s="28">
        <v>466085</v>
      </c>
      <c r="S13" s="29">
        <v>76</v>
      </c>
      <c r="T13" s="26">
        <f t="shared" si="6"/>
        <v>24.80263157894737</v>
      </c>
      <c r="U13" s="29">
        <v>1885</v>
      </c>
      <c r="V13" s="28">
        <f t="shared" si="7"/>
        <v>308.03692307692307</v>
      </c>
      <c r="W13" s="28">
        <v>580649.6</v>
      </c>
      <c r="X13" s="133">
        <f>'Factor D Back Up'!D87</f>
        <v>73</v>
      </c>
      <c r="Y13" s="26">
        <f>'Factor D Back Up'!E87</f>
        <v>18</v>
      </c>
      <c r="Z13" s="26">
        <f>'Factor D Back Up'!F87</f>
        <v>1314</v>
      </c>
      <c r="AA13" s="26">
        <f>'Factor D Back Up'!G87</f>
        <v>309.88949771689499</v>
      </c>
      <c r="AB13" s="26">
        <f>'Factor D Back Up'!H87</f>
        <v>407194.8</v>
      </c>
      <c r="AC13" s="29">
        <f>'Factor D Back Up'!D88</f>
        <v>75.367055771725035</v>
      </c>
      <c r="AD13" s="29">
        <f>'Factor D Back Up'!E88</f>
        <v>16.265446224256298</v>
      </c>
      <c r="AE13" s="29">
        <f>'Factor D Back Up'!F88</f>
        <v>1225.8787927355188</v>
      </c>
      <c r="AF13" s="28">
        <f>'Factor D Back Up'!G88</f>
        <v>310</v>
      </c>
      <c r="AG13" s="28">
        <f>'Factor D Back Up'!H88</f>
        <v>380022.42574801081</v>
      </c>
      <c r="AH13" s="29">
        <f>'Factor D Back Up'!D89</f>
        <v>77.734111543450055</v>
      </c>
      <c r="AI13" s="29">
        <f>'Factor D Back Up'!E89</f>
        <v>13.658854309687268</v>
      </c>
      <c r="AJ13" s="29">
        <f>'Factor D Back Up'!F89</f>
        <v>1061.7589044649635</v>
      </c>
      <c r="AK13" s="28">
        <f>'Factor D Back Up'!G89</f>
        <v>300</v>
      </c>
      <c r="AL13" s="275">
        <f>'Factor D Back Up'!H89</f>
        <v>318527.67133948905</v>
      </c>
      <c r="AM13" s="29">
        <f>'Factor D Back Up'!D90</f>
        <v>100</v>
      </c>
      <c r="AN13" s="29">
        <f>'Factor D Back Up'!E90</f>
        <v>15</v>
      </c>
      <c r="AO13" s="29">
        <f>'Factor D Back Up'!F90</f>
        <v>1500</v>
      </c>
      <c r="AP13" s="28">
        <f>'Factor D Back Up'!G90</f>
        <v>400</v>
      </c>
      <c r="AQ13" s="275">
        <f>'Factor D Back Up'!H90</f>
        <v>600000</v>
      </c>
      <c r="AR13" s="29">
        <f>'Factor D Back Up'!D91</f>
        <v>107</v>
      </c>
      <c r="AS13" s="29">
        <f>'Factor D Back Up'!E91</f>
        <v>15</v>
      </c>
      <c r="AT13" s="29">
        <f>'Factor D Back Up'!F91</f>
        <v>1605</v>
      </c>
      <c r="AU13" s="28">
        <f>'Factor D Back Up'!G91</f>
        <v>401.19999999999993</v>
      </c>
      <c r="AV13" s="275">
        <f>'Factor D Back Up'!H91</f>
        <v>643925.99999999988</v>
      </c>
      <c r="AW13" s="29">
        <f>'Factor D Back Up'!D92</f>
        <v>114</v>
      </c>
      <c r="AX13" s="29">
        <f>'Factor D Back Up'!E92</f>
        <v>15</v>
      </c>
      <c r="AY13" s="29">
        <f>'Factor D Back Up'!F92</f>
        <v>1710</v>
      </c>
      <c r="AZ13" s="28">
        <f>'Factor D Back Up'!G92</f>
        <v>410.02639999999991</v>
      </c>
      <c r="BA13" s="275">
        <f>'Factor D Back Up'!H92</f>
        <v>701145.14399999985</v>
      </c>
    </row>
    <row r="14" spans="1:53" x14ac:dyDescent="0.25">
      <c r="A14" s="106" t="s">
        <v>352</v>
      </c>
      <c r="B14" s="105" t="s">
        <v>330</v>
      </c>
      <c r="C14" s="105" t="s">
        <v>298</v>
      </c>
      <c r="D14" s="29">
        <v>48</v>
      </c>
      <c r="E14" s="26">
        <f t="shared" si="2"/>
        <v>37.354166666666664</v>
      </c>
      <c r="F14" s="29">
        <v>1793</v>
      </c>
      <c r="G14" s="28">
        <f t="shared" si="3"/>
        <v>15</v>
      </c>
      <c r="H14" s="28">
        <v>26895</v>
      </c>
      <c r="I14" s="29">
        <v>39</v>
      </c>
      <c r="J14" s="26">
        <f t="shared" si="4"/>
        <v>55.897435897435898</v>
      </c>
      <c r="K14" s="29">
        <v>2180</v>
      </c>
      <c r="L14" s="28">
        <f t="shared" si="5"/>
        <v>15</v>
      </c>
      <c r="M14" s="28">
        <v>32700</v>
      </c>
      <c r="N14" s="29">
        <v>18</v>
      </c>
      <c r="O14" s="26">
        <f t="shared" si="0"/>
        <v>138.72222222222223</v>
      </c>
      <c r="P14" s="29">
        <v>2497</v>
      </c>
      <c r="Q14" s="28">
        <f t="shared" si="1"/>
        <v>15</v>
      </c>
      <c r="R14" s="28">
        <v>37455</v>
      </c>
      <c r="S14" s="29">
        <v>9</v>
      </c>
      <c r="T14" s="26">
        <f t="shared" si="6"/>
        <v>78.333333333333329</v>
      </c>
      <c r="U14" s="29">
        <v>705</v>
      </c>
      <c r="V14" s="28">
        <f t="shared" si="7"/>
        <v>14.971631205673759</v>
      </c>
      <c r="W14" s="28">
        <v>10555</v>
      </c>
      <c r="X14" s="133">
        <f>'Factor D Back Up'!D100</f>
        <v>9</v>
      </c>
      <c r="Y14" s="26">
        <f>'Factor D Back Up'!E100</f>
        <v>78.333333333333329</v>
      </c>
      <c r="Z14" s="26">
        <f>'Factor D Back Up'!F100</f>
        <v>705</v>
      </c>
      <c r="AA14" s="26">
        <f>'Factor D Back Up'!G100</f>
        <v>14.971631205673759</v>
      </c>
      <c r="AB14" s="26">
        <f>'Factor D Back Up'!H100</f>
        <v>10555</v>
      </c>
      <c r="AC14" s="29">
        <f>'Factor D Back Up'!D101</f>
        <v>0</v>
      </c>
      <c r="AD14" s="29">
        <f>'Factor D Back Up'!E101</f>
        <v>31</v>
      </c>
      <c r="AE14" s="29">
        <f>'Factor D Back Up'!F101</f>
        <v>0</v>
      </c>
      <c r="AF14" s="28">
        <f>'Factor D Back Up'!G101</f>
        <v>15</v>
      </c>
      <c r="AG14" s="28">
        <f>'Factor D Back Up'!H101</f>
        <v>0</v>
      </c>
      <c r="AH14" s="29">
        <f>'Factor D Back Up'!D102</f>
        <v>1</v>
      </c>
      <c r="AI14" s="29">
        <f>'Factor D Back Up'!E102</f>
        <v>31</v>
      </c>
      <c r="AJ14" s="29">
        <f>'Factor D Back Up'!F102</f>
        <v>31</v>
      </c>
      <c r="AK14" s="28">
        <f>'Factor D Back Up'!G102</f>
        <v>15.2</v>
      </c>
      <c r="AL14" s="275">
        <f>'Factor D Back Up'!H102</f>
        <v>471.2</v>
      </c>
      <c r="AM14" s="29">
        <f>'Factor D Back Up'!D103</f>
        <v>1</v>
      </c>
      <c r="AN14" s="29">
        <f>'Factor D Back Up'!E103</f>
        <v>31</v>
      </c>
      <c r="AO14" s="29">
        <f>'Factor D Back Up'!F103</f>
        <v>31</v>
      </c>
      <c r="AP14" s="28">
        <f>'Factor D Back Up'!G103</f>
        <v>15.2</v>
      </c>
      <c r="AQ14" s="275">
        <f>'Factor D Back Up'!H103</f>
        <v>471.2</v>
      </c>
      <c r="AR14" s="29">
        <f>'Factor D Back Up'!D104</f>
        <v>4</v>
      </c>
      <c r="AS14" s="29">
        <f>'Factor D Back Up'!E104</f>
        <v>31</v>
      </c>
      <c r="AT14" s="29">
        <f>'Factor D Back Up'!F104</f>
        <v>124</v>
      </c>
      <c r="AU14" s="28">
        <f>'Factor D Back Up'!G104</f>
        <v>15.245599999999998</v>
      </c>
      <c r="AV14" s="275">
        <f>'Factor D Back Up'!H104</f>
        <v>1890.4543999999996</v>
      </c>
      <c r="AW14" s="29">
        <f>'Factor D Back Up'!D105</f>
        <v>10</v>
      </c>
      <c r="AX14" s="29">
        <f>'Factor D Back Up'!E105</f>
        <v>31</v>
      </c>
      <c r="AY14" s="29">
        <f>'Factor D Back Up'!F105</f>
        <v>310</v>
      </c>
      <c r="AZ14" s="28">
        <f>'Factor D Back Up'!G105</f>
        <v>15.581003199999998</v>
      </c>
      <c r="BA14" s="275">
        <f>'Factor D Back Up'!H105</f>
        <v>4830.110991999999</v>
      </c>
    </row>
    <row r="15" spans="1:53" x14ac:dyDescent="0.25">
      <c r="A15" s="106" t="s">
        <v>351</v>
      </c>
      <c r="B15" s="105" t="s">
        <v>330</v>
      </c>
      <c r="C15" s="105" t="s">
        <v>298</v>
      </c>
      <c r="D15" s="29">
        <v>0</v>
      </c>
      <c r="E15" s="26">
        <v>0</v>
      </c>
      <c r="F15" s="29">
        <v>0</v>
      </c>
      <c r="G15" s="28">
        <v>0</v>
      </c>
      <c r="H15" s="28">
        <v>0</v>
      </c>
      <c r="I15" s="29">
        <v>0</v>
      </c>
      <c r="J15" s="26">
        <v>0</v>
      </c>
      <c r="K15" s="29">
        <v>0</v>
      </c>
      <c r="L15" s="28">
        <v>0</v>
      </c>
      <c r="M15" s="28">
        <v>0</v>
      </c>
      <c r="N15" s="29">
        <v>0</v>
      </c>
      <c r="O15" s="26">
        <v>0</v>
      </c>
      <c r="P15" s="29">
        <v>0</v>
      </c>
      <c r="Q15" s="28">
        <v>0</v>
      </c>
      <c r="R15" s="28">
        <v>0</v>
      </c>
      <c r="S15" s="29">
        <v>0</v>
      </c>
      <c r="T15" s="26">
        <v>0</v>
      </c>
      <c r="U15" s="29">
        <v>0</v>
      </c>
      <c r="V15" s="28">
        <v>0</v>
      </c>
      <c r="W15" s="28">
        <v>0</v>
      </c>
      <c r="X15" s="133">
        <f>'Factor D Back Up'!D113</f>
        <v>0</v>
      </c>
      <c r="Y15" s="26">
        <f>'Factor D Back Up'!E113</f>
        <v>0</v>
      </c>
      <c r="Z15" s="26">
        <f>'Factor D Back Up'!F113</f>
        <v>0</v>
      </c>
      <c r="AA15" s="26">
        <f>'Factor D Back Up'!G113</f>
        <v>15</v>
      </c>
      <c r="AB15" s="26">
        <f>'Factor D Back Up'!H113</f>
        <v>0</v>
      </c>
      <c r="AC15" s="29">
        <f>'Factor D Back Up'!D114</f>
        <v>0</v>
      </c>
      <c r="AD15" s="29">
        <f>'Factor D Back Up'!E114</f>
        <v>31</v>
      </c>
      <c r="AE15" s="29">
        <f>'Factor D Back Up'!F114</f>
        <v>0</v>
      </c>
      <c r="AF15" s="28">
        <f>'Factor D Back Up'!G114</f>
        <v>15</v>
      </c>
      <c r="AG15" s="28">
        <f>'Factor D Back Up'!H114</f>
        <v>0</v>
      </c>
      <c r="AH15" s="29">
        <f>'Factor D Back Up'!D115</f>
        <v>1</v>
      </c>
      <c r="AI15" s="29">
        <f>'Factor D Back Up'!E115</f>
        <v>31</v>
      </c>
      <c r="AJ15" s="29">
        <f>'Factor D Back Up'!F115</f>
        <v>31</v>
      </c>
      <c r="AK15" s="28">
        <f>'Factor D Back Up'!G115</f>
        <v>15.2</v>
      </c>
      <c r="AL15" s="275">
        <f>'Factor D Back Up'!H115</f>
        <v>471.2</v>
      </c>
      <c r="AM15" s="29">
        <f>'Factor D Back Up'!D116</f>
        <v>1</v>
      </c>
      <c r="AN15" s="29">
        <f>'Factor D Back Up'!E116</f>
        <v>31</v>
      </c>
      <c r="AO15" s="29">
        <f>'Factor D Back Up'!F116</f>
        <v>31</v>
      </c>
      <c r="AP15" s="28">
        <f>'Factor D Back Up'!G116</f>
        <v>15.2</v>
      </c>
      <c r="AQ15" s="275">
        <f>'Factor D Back Up'!H116</f>
        <v>471.2</v>
      </c>
      <c r="AR15" s="29">
        <f>'Factor D Back Up'!D117</f>
        <v>4</v>
      </c>
      <c r="AS15" s="29">
        <f>'Factor D Back Up'!E117</f>
        <v>31</v>
      </c>
      <c r="AT15" s="29">
        <f>'Factor D Back Up'!F117</f>
        <v>124</v>
      </c>
      <c r="AU15" s="28">
        <f>'Factor D Back Up'!G117</f>
        <v>15.245599999999998</v>
      </c>
      <c r="AV15" s="275">
        <f>'Factor D Back Up'!H117</f>
        <v>1890.4543999999996</v>
      </c>
      <c r="AW15" s="29">
        <f>'Factor D Back Up'!D118</f>
        <v>10</v>
      </c>
      <c r="AX15" s="29">
        <f>'Factor D Back Up'!E118</f>
        <v>31</v>
      </c>
      <c r="AY15" s="29">
        <f>'Factor D Back Up'!F118</f>
        <v>310</v>
      </c>
      <c r="AZ15" s="28">
        <f>'Factor D Back Up'!G118</f>
        <v>15.581003199999998</v>
      </c>
      <c r="BA15" s="275">
        <f>'Factor D Back Up'!H118</f>
        <v>4830.110991999999</v>
      </c>
    </row>
    <row r="16" spans="1:53" x14ac:dyDescent="0.25">
      <c r="A16" s="106" t="s">
        <v>366</v>
      </c>
      <c r="B16" s="105" t="s">
        <v>330</v>
      </c>
      <c r="C16" s="105" t="s">
        <v>330</v>
      </c>
      <c r="D16" s="29">
        <v>13</v>
      </c>
      <c r="E16" s="26">
        <f>F16/D16</f>
        <v>64.15384615384616</v>
      </c>
      <c r="F16" s="29">
        <v>834</v>
      </c>
      <c r="G16" s="28">
        <f>H16/F16</f>
        <v>65</v>
      </c>
      <c r="H16" s="28">
        <v>54210</v>
      </c>
      <c r="I16" s="29">
        <v>6</v>
      </c>
      <c r="J16" s="26">
        <f>K16/I16</f>
        <v>5.5</v>
      </c>
      <c r="K16" s="29">
        <v>33</v>
      </c>
      <c r="L16" s="28">
        <f>M16/K16</f>
        <v>63.522727272727273</v>
      </c>
      <c r="M16" s="28">
        <v>2096.25</v>
      </c>
      <c r="N16" s="29">
        <v>32</v>
      </c>
      <c r="O16" s="26">
        <f>P16/N16</f>
        <v>11.34375</v>
      </c>
      <c r="P16" s="29">
        <v>363</v>
      </c>
      <c r="Q16" s="28">
        <f>R16/P16</f>
        <v>65</v>
      </c>
      <c r="R16" s="28">
        <v>23595</v>
      </c>
      <c r="S16" s="29">
        <v>12</v>
      </c>
      <c r="T16" s="26">
        <f>U16/S16</f>
        <v>16</v>
      </c>
      <c r="U16" s="29">
        <v>192</v>
      </c>
      <c r="V16" s="28">
        <f>W16/U16</f>
        <v>65</v>
      </c>
      <c r="W16" s="28">
        <v>12480</v>
      </c>
      <c r="X16" s="133">
        <f>'Factor D Back Up'!D126</f>
        <v>0</v>
      </c>
      <c r="Y16" s="26">
        <f>'Factor D Back Up'!E126</f>
        <v>0</v>
      </c>
      <c r="Z16" s="26">
        <f>'Factor D Back Up'!F126</f>
        <v>0</v>
      </c>
      <c r="AA16" s="26">
        <f>'Factor D Back Up'!G126</f>
        <v>0</v>
      </c>
      <c r="AB16" s="26">
        <f>'Factor D Back Up'!H126</f>
        <v>0</v>
      </c>
      <c r="AC16" s="29">
        <f>'Factor D Back Up'!D127</f>
        <v>0</v>
      </c>
      <c r="AD16" s="26">
        <f>'Factor D Back Up'!E127</f>
        <v>26.697916666666664</v>
      </c>
      <c r="AE16" s="29">
        <f>'Factor D Back Up'!F127</f>
        <v>0</v>
      </c>
      <c r="AF16" s="28">
        <f>'Factor D Back Up'!G127</f>
        <v>65</v>
      </c>
      <c r="AG16" s="28">
        <f>'Factor D Back Up'!H127</f>
        <v>0</v>
      </c>
      <c r="AH16" s="29">
        <f>'Factor D Back Up'!D128</f>
        <v>0</v>
      </c>
      <c r="AI16" s="29">
        <f>'Factor D Back Up'!E128</f>
        <v>31.947916666666664</v>
      </c>
      <c r="AJ16" s="29">
        <f>'Factor D Back Up'!F128</f>
        <v>0</v>
      </c>
      <c r="AK16" s="28">
        <f>'Factor D Back Up'!G128</f>
        <v>65</v>
      </c>
      <c r="AL16" s="275">
        <f>'Factor D Back Up'!H128</f>
        <v>0</v>
      </c>
      <c r="AM16" s="29">
        <f>'Factor D Back Up'!D129</f>
        <v>0</v>
      </c>
      <c r="AN16" s="29">
        <f>'Factor D Back Up'!E129</f>
        <v>37.197916666666664</v>
      </c>
      <c r="AO16" s="29">
        <f>'Factor D Back Up'!F129</f>
        <v>0</v>
      </c>
      <c r="AP16" s="28">
        <f>'Factor D Back Up'!G129</f>
        <v>65</v>
      </c>
      <c r="AQ16" s="275">
        <f>'Factor D Back Up'!H129</f>
        <v>0</v>
      </c>
      <c r="AR16" s="29">
        <f>'Factor D Back Up'!D130</f>
        <v>5</v>
      </c>
      <c r="AS16" s="29">
        <f>'Factor D Back Up'!E130</f>
        <v>42.447916666666664</v>
      </c>
      <c r="AT16" s="29">
        <f>'Factor D Back Up'!F130</f>
        <v>212.23958333333331</v>
      </c>
      <c r="AU16" s="28">
        <f>'Factor D Back Up'!G130</f>
        <v>65.194999999999993</v>
      </c>
      <c r="AV16" s="275">
        <f>'Factor D Back Up'!H130</f>
        <v>13836.959635416664</v>
      </c>
      <c r="AW16" s="29">
        <f>'Factor D Back Up'!D131</f>
        <v>7</v>
      </c>
      <c r="AX16" s="29">
        <f>'Factor D Back Up'!E131</f>
        <v>47.697916666666664</v>
      </c>
      <c r="AY16" s="29">
        <f>'Factor D Back Up'!F131</f>
        <v>333.88541666666663</v>
      </c>
      <c r="AZ16" s="28">
        <f>'Factor D Back Up'!G131</f>
        <v>66.629289999999997</v>
      </c>
      <c r="BA16" s="275">
        <f>'Factor D Back Up'!H131</f>
        <v>22246.548253854162</v>
      </c>
    </row>
    <row r="17" spans="1:53" x14ac:dyDescent="0.25">
      <c r="A17" s="106" t="s">
        <v>367</v>
      </c>
      <c r="B17" s="105" t="s">
        <v>330</v>
      </c>
      <c r="C17" s="105" t="s">
        <v>298</v>
      </c>
      <c r="D17" s="29">
        <v>0</v>
      </c>
      <c r="E17" s="26">
        <v>0</v>
      </c>
      <c r="F17" s="29">
        <v>0</v>
      </c>
      <c r="G17" s="28">
        <v>0</v>
      </c>
      <c r="H17" s="28">
        <v>0</v>
      </c>
      <c r="I17" s="29">
        <v>0</v>
      </c>
      <c r="J17" s="26">
        <v>0</v>
      </c>
      <c r="K17" s="29">
        <v>0</v>
      </c>
      <c r="L17" s="28">
        <v>0</v>
      </c>
      <c r="M17" s="28">
        <v>0</v>
      </c>
      <c r="N17" s="29">
        <v>3</v>
      </c>
      <c r="O17" s="26">
        <f>P17/N17</f>
        <v>4965.333333333333</v>
      </c>
      <c r="P17" s="29">
        <v>14896</v>
      </c>
      <c r="Q17" s="28">
        <f>R17/P17</f>
        <v>7</v>
      </c>
      <c r="R17" s="28">
        <v>104272</v>
      </c>
      <c r="S17" s="29">
        <v>3</v>
      </c>
      <c r="T17" s="26">
        <f>U17/S17</f>
        <v>2085.3333333333335</v>
      </c>
      <c r="U17" s="29">
        <v>6256</v>
      </c>
      <c r="V17" s="28">
        <f>W17/U17</f>
        <v>7</v>
      </c>
      <c r="W17" s="28">
        <v>43792</v>
      </c>
      <c r="X17" s="133">
        <f>'Factor D Back Up'!D139</f>
        <v>0</v>
      </c>
      <c r="Y17" s="26">
        <f>'Factor D Back Up'!E139</f>
        <v>0</v>
      </c>
      <c r="Z17" s="26">
        <f>'Factor D Back Up'!F139</f>
        <v>0</v>
      </c>
      <c r="AA17" s="26">
        <f>'Factor D Back Up'!G139</f>
        <v>0</v>
      </c>
      <c r="AB17" s="26">
        <f>'Factor D Back Up'!H139</f>
        <v>0</v>
      </c>
      <c r="AC17" s="29">
        <f>'Factor D Back Up'!D140</f>
        <v>0</v>
      </c>
      <c r="AD17" s="26">
        <f>'Factor D Back Up'!E140</f>
        <v>3525.333333333333</v>
      </c>
      <c r="AE17" s="29">
        <f>'Factor D Back Up'!F140</f>
        <v>0</v>
      </c>
      <c r="AF17" s="28">
        <f>'Factor D Back Up'!G140</f>
        <v>8</v>
      </c>
      <c r="AG17" s="28">
        <f>'Factor D Back Up'!H140</f>
        <v>0</v>
      </c>
      <c r="AH17" s="29">
        <f>'Factor D Back Up'!D141</f>
        <v>0</v>
      </c>
      <c r="AI17" s="29">
        <f>'Factor D Back Up'!E141</f>
        <v>3525.333333333333</v>
      </c>
      <c r="AJ17" s="29">
        <f>'Factor D Back Up'!F141</f>
        <v>0</v>
      </c>
      <c r="AK17" s="28">
        <f>'Factor D Back Up'!G141</f>
        <v>8</v>
      </c>
      <c r="AL17" s="275">
        <f>'Factor D Back Up'!H141</f>
        <v>0</v>
      </c>
      <c r="AM17" s="29">
        <f>'Factor D Back Up'!D142</f>
        <v>0</v>
      </c>
      <c r="AN17" s="29">
        <f>'Factor D Back Up'!E142</f>
        <v>3525.333333333333</v>
      </c>
      <c r="AO17" s="29">
        <f>'Factor D Back Up'!F142</f>
        <v>0</v>
      </c>
      <c r="AP17" s="28">
        <f>'Factor D Back Up'!G142</f>
        <v>8</v>
      </c>
      <c r="AQ17" s="275">
        <f>'Factor D Back Up'!H142</f>
        <v>0</v>
      </c>
      <c r="AR17" s="29">
        <f>'Factor D Back Up'!D143</f>
        <v>2</v>
      </c>
      <c r="AS17" s="29">
        <f>'Factor D Back Up'!E143</f>
        <v>3525.333333333333</v>
      </c>
      <c r="AT17" s="29">
        <f>'Factor D Back Up'!F143</f>
        <v>7050.6666666666661</v>
      </c>
      <c r="AU17" s="28">
        <f>'Factor D Back Up'!G143</f>
        <v>8.0239999999999991</v>
      </c>
      <c r="AV17" s="275">
        <f>'Factor D Back Up'!H143</f>
        <v>56574.549333333322</v>
      </c>
      <c r="AW17" s="29">
        <f>'Factor D Back Up'!D144</f>
        <v>4</v>
      </c>
      <c r="AX17" s="29">
        <f>'Factor D Back Up'!E144</f>
        <v>3525.333333333333</v>
      </c>
      <c r="AY17" s="29">
        <f>'Factor D Back Up'!F144</f>
        <v>14101.333333333332</v>
      </c>
      <c r="AZ17" s="28">
        <f>'Factor D Back Up'!G144</f>
        <v>8.2005279999999985</v>
      </c>
      <c r="BA17" s="275">
        <f>'Factor D Back Up'!H144</f>
        <v>115638.37883733331</v>
      </c>
    </row>
    <row r="18" spans="1:53" x14ac:dyDescent="0.25">
      <c r="A18" s="106" t="s">
        <v>368</v>
      </c>
      <c r="B18" s="105" t="s">
        <v>330</v>
      </c>
      <c r="C18" s="105" t="s">
        <v>298</v>
      </c>
      <c r="D18" s="29">
        <v>1</v>
      </c>
      <c r="E18" s="26">
        <f>F18/D18</f>
        <v>2020</v>
      </c>
      <c r="F18" s="29">
        <v>2020</v>
      </c>
      <c r="G18" s="28">
        <f>H18/F18</f>
        <v>19.821782178217823</v>
      </c>
      <c r="H18" s="28">
        <v>40040</v>
      </c>
      <c r="I18" s="29">
        <v>0</v>
      </c>
      <c r="J18" s="26">
        <v>0</v>
      </c>
      <c r="K18" s="29">
        <v>0</v>
      </c>
      <c r="L18" s="28">
        <v>0</v>
      </c>
      <c r="M18" s="28">
        <v>0</v>
      </c>
      <c r="N18" s="29">
        <v>0</v>
      </c>
      <c r="O18" s="26">
        <v>0</v>
      </c>
      <c r="P18" s="29">
        <v>0</v>
      </c>
      <c r="Q18" s="28">
        <v>0</v>
      </c>
      <c r="R18" s="28">
        <v>0</v>
      </c>
      <c r="S18" s="29">
        <v>2</v>
      </c>
      <c r="T18" s="26">
        <f>U18/S18</f>
        <v>3412</v>
      </c>
      <c r="U18" s="29">
        <v>6824</v>
      </c>
      <c r="V18" s="28">
        <f>W18/U18</f>
        <v>5</v>
      </c>
      <c r="W18" s="28">
        <v>34120</v>
      </c>
      <c r="X18" s="133">
        <f>'Factor D Back Up'!D152</f>
        <v>0</v>
      </c>
      <c r="Y18" s="26">
        <f>'Factor D Back Up'!E152</f>
        <v>0</v>
      </c>
      <c r="Z18" s="26">
        <f>'Factor D Back Up'!F152</f>
        <v>0</v>
      </c>
      <c r="AA18" s="26">
        <f>'Factor D Back Up'!G152</f>
        <v>0</v>
      </c>
      <c r="AB18" s="26">
        <f>'Factor D Back Up'!H152</f>
        <v>0</v>
      </c>
      <c r="AC18" s="29">
        <f>'Factor D Back Up'!D153</f>
        <v>0</v>
      </c>
      <c r="AD18" s="26">
        <f>'Factor D Back Up'!E153</f>
        <v>2716</v>
      </c>
      <c r="AE18" s="29">
        <f>'Factor D Back Up'!F153</f>
        <v>0</v>
      </c>
      <c r="AF18" s="28">
        <f>'Factor D Back Up'!G153</f>
        <v>5</v>
      </c>
      <c r="AG18" s="28">
        <f>'Factor D Back Up'!H153</f>
        <v>0</v>
      </c>
      <c r="AH18" s="29">
        <f>'Factor D Back Up'!D154</f>
        <v>0</v>
      </c>
      <c r="AI18" s="29">
        <f>'Factor D Back Up'!E154</f>
        <v>2716</v>
      </c>
      <c r="AJ18" s="29">
        <f>'Factor D Back Up'!F154</f>
        <v>0</v>
      </c>
      <c r="AK18" s="28">
        <f>'Factor D Back Up'!G154</f>
        <v>5</v>
      </c>
      <c r="AL18" s="275">
        <f>'Factor D Back Up'!H154</f>
        <v>0</v>
      </c>
      <c r="AM18" s="29">
        <f>'Factor D Back Up'!D155</f>
        <v>0</v>
      </c>
      <c r="AN18" s="29">
        <f>'Factor D Back Up'!E155</f>
        <v>2716</v>
      </c>
      <c r="AO18" s="29">
        <f>'Factor D Back Up'!F155</f>
        <v>0</v>
      </c>
      <c r="AP18" s="28">
        <f>'Factor D Back Up'!G155</f>
        <v>5.5</v>
      </c>
      <c r="AQ18" s="275">
        <f>'Factor D Back Up'!H155</f>
        <v>0</v>
      </c>
      <c r="AR18" s="29">
        <f>'Factor D Back Up'!D156</f>
        <v>2</v>
      </c>
      <c r="AS18" s="29">
        <f>'Factor D Back Up'!E156</f>
        <v>2716</v>
      </c>
      <c r="AT18" s="29">
        <f>'Factor D Back Up'!F156</f>
        <v>5432</v>
      </c>
      <c r="AU18" s="28">
        <f>'Factor D Back Up'!G156</f>
        <v>5.5164999999999997</v>
      </c>
      <c r="AV18" s="275">
        <f>'Factor D Back Up'!H156</f>
        <v>29965.627999999997</v>
      </c>
      <c r="AW18" s="29">
        <f>'Factor D Back Up'!D157</f>
        <v>2</v>
      </c>
      <c r="AX18" s="29">
        <f>'Factor D Back Up'!E157</f>
        <v>2716</v>
      </c>
      <c r="AY18" s="29">
        <f>'Factor D Back Up'!F157</f>
        <v>5432</v>
      </c>
      <c r="AZ18" s="28">
        <f>'Factor D Back Up'!G157</f>
        <v>5.6378629999999994</v>
      </c>
      <c r="BA18" s="275">
        <f>'Factor D Back Up'!H157</f>
        <v>30624.871815999995</v>
      </c>
    </row>
    <row r="19" spans="1:53" x14ac:dyDescent="0.25">
      <c r="A19" s="107" t="s">
        <v>21</v>
      </c>
      <c r="B19" s="105" t="s">
        <v>353</v>
      </c>
      <c r="C19" s="105" t="s">
        <v>145</v>
      </c>
      <c r="D19" s="29">
        <v>0</v>
      </c>
      <c r="E19" s="26">
        <v>0</v>
      </c>
      <c r="F19" s="29">
        <v>0</v>
      </c>
      <c r="G19" s="28">
        <v>0</v>
      </c>
      <c r="H19" s="28">
        <v>0</v>
      </c>
      <c r="I19" s="29">
        <v>25</v>
      </c>
      <c r="J19" s="26">
        <f t="shared" ref="J19:J24" si="8">K19/I19</f>
        <v>62.56</v>
      </c>
      <c r="K19" s="29">
        <v>1564</v>
      </c>
      <c r="L19" s="28">
        <f t="shared" ref="L19:L24" si="9">M19/K19</f>
        <v>11.25</v>
      </c>
      <c r="M19" s="28">
        <v>17595</v>
      </c>
      <c r="N19" s="29">
        <v>44</v>
      </c>
      <c r="O19" s="26">
        <f t="shared" ref="O19:O24" si="10">P19/N19</f>
        <v>89.590909090909093</v>
      </c>
      <c r="P19" s="29">
        <v>3942</v>
      </c>
      <c r="Q19" s="28">
        <f t="shared" ref="Q19:Q24" si="11">R19/P19</f>
        <v>11.25</v>
      </c>
      <c r="R19" s="28">
        <v>44347.5</v>
      </c>
      <c r="S19" s="29">
        <v>40</v>
      </c>
      <c r="T19" s="26">
        <f>U19/S19</f>
        <v>63.2</v>
      </c>
      <c r="U19" s="29">
        <v>2528</v>
      </c>
      <c r="V19" s="28">
        <f>W19/U19</f>
        <v>11.247033227848101</v>
      </c>
      <c r="W19" s="28">
        <v>28432.5</v>
      </c>
      <c r="X19" s="133">
        <f>'Factor D Back Up'!D191</f>
        <v>0</v>
      </c>
      <c r="Y19" s="26">
        <f>'Factor D Back Up'!E191</f>
        <v>0</v>
      </c>
      <c r="Z19" s="26">
        <f>'Factor D Back Up'!F191</f>
        <v>0</v>
      </c>
      <c r="AA19" s="26">
        <f>'Factor D Back Up'!G191</f>
        <v>0</v>
      </c>
      <c r="AB19" s="26">
        <f>'Factor D Back Up'!H191</f>
        <v>0</v>
      </c>
      <c r="AC19" s="29">
        <f>'Factor D Back Up'!D192</f>
        <v>14</v>
      </c>
      <c r="AD19" s="26">
        <f>'Factor D Back Up'!E192</f>
        <v>16.666666666666668</v>
      </c>
      <c r="AE19" s="29">
        <f>'Factor D Back Up'!F192</f>
        <v>233.33333333333334</v>
      </c>
      <c r="AF19" s="28">
        <f>'Factor D Back Up'!G192</f>
        <v>33.75</v>
      </c>
      <c r="AG19" s="28">
        <f>'Factor D Back Up'!H192</f>
        <v>7875</v>
      </c>
      <c r="AH19" s="29">
        <f>'Factor D Back Up'!D193</f>
        <v>17</v>
      </c>
      <c r="AI19" s="29">
        <f>'Factor D Back Up'!E193</f>
        <v>16.666666666666668</v>
      </c>
      <c r="AJ19" s="29">
        <f>'Factor D Back Up'!F193</f>
        <v>283.33333333333337</v>
      </c>
      <c r="AK19" s="28">
        <f>'Factor D Back Up'!G193</f>
        <v>33.75</v>
      </c>
      <c r="AL19" s="275">
        <f>'Factor D Back Up'!H193</f>
        <v>9562.5000000000018</v>
      </c>
      <c r="AM19" s="29">
        <f>'Factor D Back Up'!D194</f>
        <v>34</v>
      </c>
      <c r="AN19" s="29">
        <f>'Factor D Back Up'!E194</f>
        <v>40</v>
      </c>
      <c r="AO19" s="29">
        <f>'Factor D Back Up'!F194</f>
        <v>1360</v>
      </c>
      <c r="AP19" s="28">
        <f>'Factor D Back Up'!G194</f>
        <v>75</v>
      </c>
      <c r="AQ19" s="275">
        <f>'Factor D Back Up'!H194</f>
        <v>102000</v>
      </c>
      <c r="AR19" s="29">
        <f>'Factor D Back Up'!D195</f>
        <v>34.602836879432623</v>
      </c>
      <c r="AS19" s="29">
        <f>'Factor D Back Up'!E195</f>
        <v>40</v>
      </c>
      <c r="AT19" s="29">
        <f>'Factor D Back Up'!F195</f>
        <v>1384.113475177305</v>
      </c>
      <c r="AU19" s="28">
        <f>'Factor D Back Up'!G195</f>
        <v>75.224999999999994</v>
      </c>
      <c r="AV19" s="275">
        <f>'Factor D Back Up'!H195</f>
        <v>104119.93617021276</v>
      </c>
      <c r="AW19" s="29">
        <f>'Factor D Back Up'!D196</f>
        <v>35.205673758865252</v>
      </c>
      <c r="AX19" s="29">
        <f>'Factor D Back Up'!E196</f>
        <v>40</v>
      </c>
      <c r="AY19" s="29">
        <f>'Factor D Back Up'!F196</f>
        <v>1408.2269503546102</v>
      </c>
      <c r="AZ19" s="28">
        <f>'Factor D Back Up'!G196</f>
        <v>76.879949999999994</v>
      </c>
      <c r="BA19" s="275">
        <f>'Factor D Back Up'!H196</f>
        <v>108264.41753191491</v>
      </c>
    </row>
    <row r="20" spans="1:53" hidden="1" x14ac:dyDescent="0.25">
      <c r="A20" s="107" t="s">
        <v>233</v>
      </c>
      <c r="B20" s="105" t="s">
        <v>353</v>
      </c>
      <c r="C20" s="105" t="s">
        <v>145</v>
      </c>
      <c r="D20" s="29">
        <v>0</v>
      </c>
      <c r="E20" s="26">
        <v>0</v>
      </c>
      <c r="F20" s="29">
        <v>0</v>
      </c>
      <c r="G20" s="28">
        <v>0</v>
      </c>
      <c r="H20" s="28">
        <v>0</v>
      </c>
      <c r="I20" s="29">
        <v>12</v>
      </c>
      <c r="J20" s="26">
        <f t="shared" si="8"/>
        <v>53.833333333333336</v>
      </c>
      <c r="K20" s="29">
        <v>646</v>
      </c>
      <c r="L20" s="28">
        <f t="shared" si="9"/>
        <v>11.25</v>
      </c>
      <c r="M20" s="28">
        <v>7267.5</v>
      </c>
      <c r="N20" s="29">
        <v>27</v>
      </c>
      <c r="O20" s="26">
        <f t="shared" si="10"/>
        <v>75.037037037037038</v>
      </c>
      <c r="P20" s="29">
        <v>2026</v>
      </c>
      <c r="Q20" s="28">
        <f t="shared" si="11"/>
        <v>11.25</v>
      </c>
      <c r="R20" s="28">
        <v>22792.5</v>
      </c>
      <c r="S20" s="29">
        <v>54</v>
      </c>
      <c r="T20" s="26">
        <f t="shared" ref="T20:T25" si="12">U20/S20</f>
        <v>50.962962962962962</v>
      </c>
      <c r="U20" s="29">
        <v>2752</v>
      </c>
      <c r="V20" s="28">
        <f t="shared" ref="V20:V25" si="13">W20/U20</f>
        <v>11.25</v>
      </c>
      <c r="W20" s="28">
        <v>30960</v>
      </c>
      <c r="X20" s="133">
        <f>'Factor D Back Up'!D269</f>
        <v>4</v>
      </c>
      <c r="Y20" s="26">
        <f>'Factor D Back Up'!E269</f>
        <v>60.5</v>
      </c>
      <c r="Z20" s="26">
        <f>'Factor D Back Up'!F269</f>
        <v>242</v>
      </c>
      <c r="AA20" s="26">
        <f>'Factor D Back Up'!G269</f>
        <v>11.25</v>
      </c>
      <c r="AB20" s="26">
        <f>'Factor D Back Up'!H269</f>
        <v>2722.5</v>
      </c>
      <c r="AC20" s="29">
        <f>'Factor D Back Up'!D270</f>
        <v>31.973878057908863</v>
      </c>
      <c r="AD20" s="26">
        <f>'Factor D Back Up'!E270</f>
        <v>16.666666666666668</v>
      </c>
      <c r="AE20" s="29">
        <f>'Factor D Back Up'!F270</f>
        <v>532.89796763181437</v>
      </c>
      <c r="AF20" s="28">
        <f>'Factor D Back Up'!G270</f>
        <v>33.75</v>
      </c>
      <c r="AG20" s="28">
        <f>'Factor D Back Up'!H270</f>
        <v>17985.306407573735</v>
      </c>
      <c r="AH20" s="29">
        <f>'Factor D Back Up'!D271</f>
        <v>35.171710727773785</v>
      </c>
      <c r="AI20" s="29">
        <f>'Factor D Back Up'!E271</f>
        <v>16.666666666666668</v>
      </c>
      <c r="AJ20" s="29">
        <f>'Factor D Back Up'!F271</f>
        <v>586.19517879622981</v>
      </c>
      <c r="AK20" s="28">
        <f>'Factor D Back Up'!G271</f>
        <v>33.75</v>
      </c>
      <c r="AL20" s="275">
        <f>'Factor D Back Up'!H271</f>
        <v>19784.087284372756</v>
      </c>
      <c r="AM20" s="29">
        <f>'Factor D Back Up'!D272</f>
        <v>38.369543397638708</v>
      </c>
      <c r="AN20" s="29">
        <f>'Factor D Back Up'!E272</f>
        <v>7.5</v>
      </c>
      <c r="AO20" s="29">
        <f>'Factor D Back Up'!F272</f>
        <v>0</v>
      </c>
      <c r="AP20" s="28">
        <f>'Factor D Back Up'!G272</f>
        <v>75</v>
      </c>
      <c r="AQ20" s="275">
        <f>'Factor D Back Up'!H272</f>
        <v>0</v>
      </c>
      <c r="AR20" s="29">
        <f>'Factor D Back Up'!D273</f>
        <v>40.288242999557653</v>
      </c>
      <c r="AS20" s="29">
        <f>'Factor D Back Up'!E273</f>
        <v>7.4775672981056838</v>
      </c>
      <c r="AT20" s="29">
        <f>'Factor D Back Up'!F273</f>
        <v>0</v>
      </c>
      <c r="AU20" s="28">
        <f>'Factor D Back Up'!G273</f>
        <v>75.224999999999994</v>
      </c>
      <c r="AV20" s="275">
        <f>'Factor D Back Up'!H273</f>
        <v>0</v>
      </c>
      <c r="AW20" s="29">
        <f>'Factor D Back Up'!D274</f>
        <v>42.206942601476612</v>
      </c>
      <c r="AX20" s="29">
        <f>'Factor D Back Up'!E274</f>
        <v>7.3166020529409819</v>
      </c>
      <c r="AY20" s="29">
        <f>'Factor D Back Up'!F274</f>
        <v>0</v>
      </c>
      <c r="AZ20" s="28">
        <f>'Factor D Back Up'!G274</f>
        <v>76.879949999999994</v>
      </c>
      <c r="BA20" s="275">
        <f>'Factor D Back Up'!H274</f>
        <v>0</v>
      </c>
    </row>
    <row r="21" spans="1:53" x14ac:dyDescent="0.25">
      <c r="A21" s="109" t="s">
        <v>365</v>
      </c>
      <c r="B21" s="105" t="s">
        <v>272</v>
      </c>
      <c r="C21" s="105" t="s">
        <v>299</v>
      </c>
      <c r="D21" s="29">
        <v>239</v>
      </c>
      <c r="E21" s="26">
        <f>F21/D21</f>
        <v>1.1757322175732217</v>
      </c>
      <c r="F21" s="29">
        <v>281</v>
      </c>
      <c r="G21" s="28">
        <f>H21/F21</f>
        <v>234.09252669039145</v>
      </c>
      <c r="H21" s="28">
        <v>65780</v>
      </c>
      <c r="I21" s="29">
        <v>293</v>
      </c>
      <c r="J21" s="26">
        <f t="shared" si="8"/>
        <v>1.1604095563139931</v>
      </c>
      <c r="K21" s="29">
        <v>340</v>
      </c>
      <c r="L21" s="28">
        <f t="shared" si="9"/>
        <v>223.82058823529411</v>
      </c>
      <c r="M21" s="28">
        <v>76099</v>
      </c>
      <c r="N21" s="29">
        <v>220</v>
      </c>
      <c r="O21" s="26">
        <f t="shared" si="10"/>
        <v>1.1681818181818182</v>
      </c>
      <c r="P21" s="29">
        <v>257</v>
      </c>
      <c r="Q21" s="28">
        <f t="shared" si="11"/>
        <v>224.2863813229572</v>
      </c>
      <c r="R21" s="28">
        <v>57641.599999999999</v>
      </c>
      <c r="S21" s="29">
        <v>202</v>
      </c>
      <c r="T21" s="26">
        <f t="shared" si="12"/>
        <v>1.0198019801980198</v>
      </c>
      <c r="U21" s="29">
        <v>206</v>
      </c>
      <c r="V21" s="28">
        <f t="shared" si="13"/>
        <v>239.58640776699031</v>
      </c>
      <c r="W21" s="28">
        <v>49354.8</v>
      </c>
      <c r="X21" s="133">
        <f>'Factor D Back Up'!D282</f>
        <v>177</v>
      </c>
      <c r="Y21" s="26">
        <f>'Factor D Back Up'!E282</f>
        <v>1.03954802259887</v>
      </c>
      <c r="Z21" s="26">
        <f>'Factor D Back Up'!F282</f>
        <v>184</v>
      </c>
      <c r="AA21" s="26">
        <f>'Factor D Back Up'!G282</f>
        <v>236.60869565217391</v>
      </c>
      <c r="AB21" s="26">
        <f>'Factor D Back Up'!H282</f>
        <v>43536</v>
      </c>
      <c r="AC21" s="29">
        <f>'Factor D Back Up'!D283</f>
        <v>159</v>
      </c>
      <c r="AD21" s="26">
        <f>'Factor D Back Up'!E283</f>
        <v>1</v>
      </c>
      <c r="AE21" s="29">
        <f>'Factor D Back Up'!F283</f>
        <v>159</v>
      </c>
      <c r="AF21" s="28">
        <f>'Factor D Back Up'!G283</f>
        <v>240</v>
      </c>
      <c r="AG21" s="28">
        <f>'Factor D Back Up'!H283</f>
        <v>38160</v>
      </c>
      <c r="AH21" s="29">
        <f>'Factor D Back Up'!D284</f>
        <v>125</v>
      </c>
      <c r="AI21" s="29">
        <f>'Factor D Back Up'!E284</f>
        <v>1</v>
      </c>
      <c r="AJ21" s="29">
        <f>'Factor D Back Up'!F284</f>
        <v>125</v>
      </c>
      <c r="AK21" s="28">
        <f>'Factor D Back Up'!G284</f>
        <v>240</v>
      </c>
      <c r="AL21" s="275">
        <f>'Factor D Back Up'!H284</f>
        <v>30000</v>
      </c>
      <c r="AM21" s="29">
        <f>'Factor D Back Up'!D285</f>
        <v>153</v>
      </c>
      <c r="AN21" s="29">
        <f>'Factor D Back Up'!E285</f>
        <v>15</v>
      </c>
      <c r="AO21" s="29">
        <f>'Factor D Back Up'!F285</f>
        <v>2295</v>
      </c>
      <c r="AP21" s="28">
        <f>'Factor D Back Up'!G285</f>
        <v>246.28</v>
      </c>
      <c r="AQ21" s="275">
        <f>'Factor D Back Up'!H285</f>
        <v>565212.6</v>
      </c>
      <c r="AR21" s="29">
        <f>'Factor D Back Up'!D286</f>
        <v>165</v>
      </c>
      <c r="AS21" s="29">
        <f>'Factor D Back Up'!E286</f>
        <v>15</v>
      </c>
      <c r="AT21" s="29">
        <f>'Factor D Back Up'!F286</f>
        <v>2475</v>
      </c>
      <c r="AU21" s="28">
        <f>'Factor D Back Up'!G286</f>
        <v>247.01883999999998</v>
      </c>
      <c r="AV21" s="275">
        <f>'Factor D Back Up'!H286</f>
        <v>611371.62899999996</v>
      </c>
      <c r="AW21" s="29">
        <f>'Factor D Back Up'!D287</f>
        <v>177</v>
      </c>
      <c r="AX21" s="29">
        <f>'Factor D Back Up'!E287</f>
        <v>15</v>
      </c>
      <c r="AY21" s="29">
        <f>'Factor D Back Up'!F287</f>
        <v>2655</v>
      </c>
      <c r="AZ21" s="28">
        <f>'Factor D Back Up'!G287</f>
        <v>252.45325448</v>
      </c>
      <c r="BA21" s="275">
        <f>'Factor D Back Up'!H287</f>
        <v>670263.39064440003</v>
      </c>
    </row>
    <row r="22" spans="1:53" x14ac:dyDescent="0.25">
      <c r="A22" s="109" t="s">
        <v>364</v>
      </c>
      <c r="B22" s="105" t="s">
        <v>270</v>
      </c>
      <c r="C22" s="105" t="s">
        <v>298</v>
      </c>
      <c r="D22" s="29">
        <v>195</v>
      </c>
      <c r="E22" s="26">
        <f>F22/D22</f>
        <v>31.923076923076923</v>
      </c>
      <c r="F22" s="29">
        <v>6225</v>
      </c>
      <c r="G22" s="28">
        <f>H22/F22</f>
        <v>21.884939759036143</v>
      </c>
      <c r="H22" s="28">
        <v>136233.75</v>
      </c>
      <c r="I22" s="29">
        <v>311</v>
      </c>
      <c r="J22" s="26">
        <f t="shared" si="8"/>
        <v>63.475884244372992</v>
      </c>
      <c r="K22" s="29">
        <v>19741</v>
      </c>
      <c r="L22" s="28">
        <f t="shared" si="9"/>
        <v>24.259518261486257</v>
      </c>
      <c r="M22" s="28">
        <v>478907.1500000002</v>
      </c>
      <c r="N22" s="29">
        <v>368</v>
      </c>
      <c r="O22" s="26">
        <f t="shared" si="10"/>
        <v>98.448369565217391</v>
      </c>
      <c r="P22" s="29">
        <v>36229</v>
      </c>
      <c r="Q22" s="28">
        <f t="shared" si="11"/>
        <v>24.771831957823842</v>
      </c>
      <c r="R22" s="28">
        <v>897458.7</v>
      </c>
      <c r="S22" s="28">
        <v>398</v>
      </c>
      <c r="T22" s="26">
        <f t="shared" si="12"/>
        <v>88.281407035175874</v>
      </c>
      <c r="U22" s="29">
        <v>35136</v>
      </c>
      <c r="V22" s="28">
        <f t="shared" si="13"/>
        <v>24.322569444444465</v>
      </c>
      <c r="W22" s="28">
        <v>854597.80000000075</v>
      </c>
      <c r="X22" s="133">
        <f>'Factor D Back Up'!D295</f>
        <v>466</v>
      </c>
      <c r="Y22" s="26">
        <f>'Factor D Back Up'!E295</f>
        <v>69.180257510729618</v>
      </c>
      <c r="Z22" s="26">
        <f>'Factor D Back Up'!F295</f>
        <v>32238</v>
      </c>
      <c r="AA22" s="26">
        <f>'Factor D Back Up'!G295</f>
        <v>24.971430299646379</v>
      </c>
      <c r="AB22" s="26">
        <f>'Factor D Back Up'!H295</f>
        <v>805028.97</v>
      </c>
      <c r="AC22" s="29">
        <f>'Factor D Back Up'!D296</f>
        <v>556</v>
      </c>
      <c r="AD22" s="26">
        <f>'Factor D Back Up'!E296</f>
        <v>81.583018906131045</v>
      </c>
      <c r="AE22" s="29">
        <f>'Factor D Back Up'!F296</f>
        <v>45360.158511808862</v>
      </c>
      <c r="AF22" s="28">
        <f>'Factor D Back Up'!G296</f>
        <v>25.8</v>
      </c>
      <c r="AG22" s="28">
        <f>'Factor D Back Up'!H296</f>
        <v>1170292.0896046688</v>
      </c>
      <c r="AH22" s="29">
        <f>'Factor D Back Up'!D297</f>
        <v>550</v>
      </c>
      <c r="AI22" s="29">
        <f>'Factor D Back Up'!E297</f>
        <v>82.27763463303387</v>
      </c>
      <c r="AJ22" s="29">
        <f>'Factor D Back Up'!F297</f>
        <v>45252.69904816863</v>
      </c>
      <c r="AK22" s="28">
        <f>'Factor D Back Up'!G297</f>
        <v>25.8</v>
      </c>
      <c r="AL22" s="275">
        <f>'Factor D Back Up'!H297</f>
        <v>1167519.6354427508</v>
      </c>
      <c r="AM22" s="29">
        <f>'Factor D Back Up'!D298</f>
        <v>492</v>
      </c>
      <c r="AN22" s="29">
        <f>'Factor D Back Up'!E298</f>
        <v>332</v>
      </c>
      <c r="AO22" s="29">
        <f>'Factor D Back Up'!F298</f>
        <v>163344</v>
      </c>
      <c r="AP22" s="28">
        <f>'Factor D Back Up'!G298</f>
        <v>26.3934</v>
      </c>
      <c r="AQ22" s="275">
        <f>'Factor D Back Up'!H298</f>
        <v>4311203.5296</v>
      </c>
      <c r="AR22" s="29">
        <f>'Factor D Back Up'!D299</f>
        <v>499</v>
      </c>
      <c r="AS22" s="29">
        <f>'Factor D Back Up'!E299</f>
        <v>332</v>
      </c>
      <c r="AT22" s="29">
        <f>'Factor D Back Up'!F299</f>
        <v>165668</v>
      </c>
      <c r="AU22" s="28">
        <f>'Factor D Back Up'!G299</f>
        <v>26.472580199999996</v>
      </c>
      <c r="AV22" s="275">
        <f>'Factor D Back Up'!H299</f>
        <v>4385659.416573599</v>
      </c>
      <c r="AW22" s="29">
        <f>'Factor D Back Up'!D300</f>
        <v>506</v>
      </c>
      <c r="AX22" s="29">
        <f>'Factor D Back Up'!E300</f>
        <v>332</v>
      </c>
      <c r="AY22" s="29">
        <f>'Factor D Back Up'!F300</f>
        <v>167992</v>
      </c>
      <c r="AZ22" s="28">
        <f>'Factor D Back Up'!G300</f>
        <v>27.054976964399998</v>
      </c>
      <c r="BA22" s="275">
        <f>'Factor D Back Up'!H300</f>
        <v>4545019.6902034841</v>
      </c>
    </row>
    <row r="23" spans="1:53" x14ac:dyDescent="0.25">
      <c r="A23" s="109" t="s">
        <v>363</v>
      </c>
      <c r="B23" s="105" t="s">
        <v>270</v>
      </c>
      <c r="C23" s="105" t="s">
        <v>298</v>
      </c>
      <c r="D23" s="29">
        <v>149</v>
      </c>
      <c r="E23" s="26">
        <f>F23/D23</f>
        <v>49.899328859060404</v>
      </c>
      <c r="F23" s="29">
        <v>7435</v>
      </c>
      <c r="G23" s="28">
        <f>H23/F23</f>
        <v>15.119031607262945</v>
      </c>
      <c r="H23" s="28">
        <v>112410</v>
      </c>
      <c r="I23" s="29">
        <v>193</v>
      </c>
      <c r="J23" s="26">
        <f t="shared" si="8"/>
        <v>93.787564766839381</v>
      </c>
      <c r="K23" s="29">
        <v>18101</v>
      </c>
      <c r="L23" s="28">
        <f t="shared" si="9"/>
        <v>14.602231920888348</v>
      </c>
      <c r="M23" s="28">
        <v>264315</v>
      </c>
      <c r="N23" s="29">
        <v>232</v>
      </c>
      <c r="O23" s="26">
        <f t="shared" si="10"/>
        <v>113.49568965517241</v>
      </c>
      <c r="P23" s="29">
        <v>26331</v>
      </c>
      <c r="Q23" s="28">
        <f t="shared" si="11"/>
        <v>14.768713683490942</v>
      </c>
      <c r="R23" s="28">
        <v>388875</v>
      </c>
      <c r="S23" s="28">
        <v>183</v>
      </c>
      <c r="T23" s="26">
        <f t="shared" si="12"/>
        <v>935.35519125683061</v>
      </c>
      <c r="U23" s="29">
        <v>171170</v>
      </c>
      <c r="V23" s="28">
        <f t="shared" si="13"/>
        <v>1.5216802009697961</v>
      </c>
      <c r="W23" s="28">
        <v>260466</v>
      </c>
      <c r="X23" s="133">
        <f>'Factor D Back Up'!D308</f>
        <v>131</v>
      </c>
      <c r="Y23" s="26">
        <f>'Factor D Back Up'!E308</f>
        <v>63.190839694656489</v>
      </c>
      <c r="Z23" s="26">
        <f>'Factor D Back Up'!F308</f>
        <v>8278</v>
      </c>
      <c r="AA23" s="26">
        <f>'Factor D Back Up'!G308</f>
        <v>15</v>
      </c>
      <c r="AB23" s="26">
        <f>'Factor D Back Up'!H308</f>
        <v>124170</v>
      </c>
      <c r="AC23" s="29">
        <f>'Factor D Back Up'!D309</f>
        <v>123</v>
      </c>
      <c r="AD23" s="26">
        <f>'Factor D Back Up'!E309</f>
        <v>89</v>
      </c>
      <c r="AE23" s="29">
        <f>'Factor D Back Up'!F309</f>
        <v>10947</v>
      </c>
      <c r="AF23" s="28">
        <f>'Factor D Back Up'!G309</f>
        <v>15</v>
      </c>
      <c r="AG23" s="28">
        <f>'Factor D Back Up'!H309</f>
        <v>164205</v>
      </c>
      <c r="AH23" s="29">
        <f>'Factor D Back Up'!D310</f>
        <v>130</v>
      </c>
      <c r="AI23" s="29">
        <f>'Factor D Back Up'!E310</f>
        <v>90</v>
      </c>
      <c r="AJ23" s="29">
        <f>'Factor D Back Up'!F310</f>
        <v>11700</v>
      </c>
      <c r="AK23" s="28">
        <f>'Factor D Back Up'!G310</f>
        <v>15</v>
      </c>
      <c r="AL23" s="275">
        <f>'Factor D Back Up'!H310</f>
        <v>175500</v>
      </c>
      <c r="AM23" s="29">
        <f>'Factor D Back Up'!D311</f>
        <v>120</v>
      </c>
      <c r="AN23" s="29">
        <f>'Factor D Back Up'!E311</f>
        <v>360</v>
      </c>
      <c r="AO23" s="29">
        <f>'Factor D Back Up'!F311</f>
        <v>43200</v>
      </c>
      <c r="AP23" s="28">
        <f>'Factor D Back Up'!G311</f>
        <v>16.25</v>
      </c>
      <c r="AQ23" s="275">
        <f>'Factor D Back Up'!H311</f>
        <v>702000</v>
      </c>
      <c r="AR23" s="29">
        <f>'Factor D Back Up'!D312</f>
        <v>123</v>
      </c>
      <c r="AS23" s="29">
        <f>'Factor D Back Up'!E312</f>
        <v>360</v>
      </c>
      <c r="AT23" s="29">
        <f>'Factor D Back Up'!F312</f>
        <v>44280</v>
      </c>
      <c r="AU23" s="28">
        <f>'Factor D Back Up'!G312</f>
        <v>16.298749999999998</v>
      </c>
      <c r="AV23" s="275">
        <f>'Factor D Back Up'!H312</f>
        <v>721708.64999999991</v>
      </c>
      <c r="AW23" s="29">
        <f>'Factor D Back Up'!D313</f>
        <v>126</v>
      </c>
      <c r="AX23" s="29">
        <f>'Factor D Back Up'!E313</f>
        <v>360</v>
      </c>
      <c r="AY23" s="29">
        <f>'Factor D Back Up'!F313</f>
        <v>45360</v>
      </c>
      <c r="AZ23" s="28">
        <f>'Factor D Back Up'!G313</f>
        <v>16.657322499999999</v>
      </c>
      <c r="BA23" s="275">
        <f>'Factor D Back Up'!H313</f>
        <v>755576.14859999996</v>
      </c>
    </row>
    <row r="24" spans="1:53" x14ac:dyDescent="0.25">
      <c r="A24" s="109" t="s">
        <v>369</v>
      </c>
      <c r="B24" s="105" t="s">
        <v>270</v>
      </c>
      <c r="C24" s="105" t="s">
        <v>298</v>
      </c>
      <c r="D24" s="29">
        <v>11</v>
      </c>
      <c r="E24" s="26">
        <f>F24/D24</f>
        <v>9806.2727272727279</v>
      </c>
      <c r="F24" s="29">
        <v>107869</v>
      </c>
      <c r="G24" s="28">
        <f>H24/F24</f>
        <v>5.497209578284771</v>
      </c>
      <c r="H24" s="28">
        <v>592978.5</v>
      </c>
      <c r="I24" s="29">
        <v>22</v>
      </c>
      <c r="J24" s="26">
        <f t="shared" si="8"/>
        <v>11549.636363636364</v>
      </c>
      <c r="K24" s="29">
        <v>254092</v>
      </c>
      <c r="L24" s="28">
        <f t="shared" si="9"/>
        <v>5.4947263196007743</v>
      </c>
      <c r="M24" s="28">
        <v>1396166</v>
      </c>
      <c r="N24" s="29">
        <v>42</v>
      </c>
      <c r="O24" s="26">
        <f t="shared" si="10"/>
        <v>13095.595238095239</v>
      </c>
      <c r="P24" s="29">
        <v>550015</v>
      </c>
      <c r="Q24" s="28">
        <f t="shared" si="11"/>
        <v>5.4970582620473989</v>
      </c>
      <c r="R24" s="28">
        <v>3023464.5</v>
      </c>
      <c r="S24" s="28">
        <v>47</v>
      </c>
      <c r="T24" s="26">
        <f t="shared" si="12"/>
        <v>13780</v>
      </c>
      <c r="U24" s="29">
        <v>647660</v>
      </c>
      <c r="V24" s="28">
        <f t="shared" si="13"/>
        <v>5.4814567674397061</v>
      </c>
      <c r="W24" s="28">
        <v>3550120.29</v>
      </c>
      <c r="X24" s="133">
        <f>'Factor D Back Up'!D321</f>
        <v>63</v>
      </c>
      <c r="Y24" s="26">
        <f>'Factor D Back Up'!E321</f>
        <v>11616.507936507936</v>
      </c>
      <c r="Z24" s="26">
        <f>'Factor D Back Up'!F321</f>
        <v>731840</v>
      </c>
      <c r="AA24" s="26">
        <f>'Factor D Back Up'!G321</f>
        <v>5.4796075644949713</v>
      </c>
      <c r="AB24" s="26">
        <f>'Factor D Back Up'!H321</f>
        <v>4010196</v>
      </c>
      <c r="AC24" s="29">
        <f>'Factor D Back Up'!D322</f>
        <v>96</v>
      </c>
      <c r="AD24" s="26">
        <f>'Factor D Back Up'!E322</f>
        <v>8492</v>
      </c>
      <c r="AE24" s="29">
        <f>'Factor D Back Up'!F322</f>
        <v>815232</v>
      </c>
      <c r="AF24" s="28">
        <f>'Factor D Back Up'!G322</f>
        <v>5.25</v>
      </c>
      <c r="AG24" s="28">
        <f>'Factor D Back Up'!H322</f>
        <v>4279968</v>
      </c>
      <c r="AH24" s="29">
        <f>'Factor D Back Up'!D323</f>
        <v>75</v>
      </c>
      <c r="AI24" s="29">
        <f>'Factor D Back Up'!E323</f>
        <v>7154.9680375180378</v>
      </c>
      <c r="AJ24" s="29">
        <f>'Factor D Back Up'!F323</f>
        <v>536622.60281385283</v>
      </c>
      <c r="AK24" s="28">
        <f>'Factor D Back Up'!G323</f>
        <v>5.93</v>
      </c>
      <c r="AL24" s="275">
        <f>'Factor D Back Up'!H323</f>
        <v>3182172.0346861472</v>
      </c>
      <c r="AM24" s="29">
        <f>'Factor D Back Up'!D324</f>
        <v>86</v>
      </c>
      <c r="AN24" s="29">
        <f>'Factor D Back Up'!E324</f>
        <v>7447.5097402597403</v>
      </c>
      <c r="AO24" s="29">
        <f>'Factor D Back Up'!F324</f>
        <v>640485.8376623377</v>
      </c>
      <c r="AP24" s="28">
        <f>'Factor D Back Up'!G324</f>
        <v>5.97</v>
      </c>
      <c r="AQ24" s="275">
        <f>'Factor D Back Up'!H324</f>
        <v>3823700.4508441561</v>
      </c>
      <c r="AR24" s="29">
        <f>'Factor D Back Up'!D325</f>
        <v>88</v>
      </c>
      <c r="AS24" s="29">
        <f>'Factor D Back Up'!E325</f>
        <v>7740.0514430014427</v>
      </c>
      <c r="AT24" s="29">
        <f>'Factor D Back Up'!F325</f>
        <v>681124.52698412701</v>
      </c>
      <c r="AU24" s="28">
        <f>'Factor D Back Up'!G325</f>
        <v>5.9879099999999994</v>
      </c>
      <c r="AV24" s="275">
        <f>'Factor D Back Up'!H325</f>
        <v>4078512.3663735236</v>
      </c>
      <c r="AW24" s="29">
        <f>'Factor D Back Up'!D326</f>
        <v>90</v>
      </c>
      <c r="AX24" s="29">
        <f>'Factor D Back Up'!E326</f>
        <v>7740.1</v>
      </c>
      <c r="AY24" s="29">
        <f>'Factor D Back Up'!F326</f>
        <v>696609</v>
      </c>
      <c r="AZ24" s="28">
        <f>'Factor D Back Up'!G326</f>
        <v>6.1196440199999991</v>
      </c>
      <c r="BA24" s="275">
        <f>'Factor D Back Up'!H326</f>
        <v>4262999.1011281796</v>
      </c>
    </row>
    <row r="25" spans="1:53" x14ac:dyDescent="0.25">
      <c r="A25" s="108" t="s">
        <v>370</v>
      </c>
      <c r="B25" s="105"/>
      <c r="C25" s="105"/>
      <c r="D25" s="29">
        <v>0</v>
      </c>
      <c r="E25" s="29">
        <v>0</v>
      </c>
      <c r="F25" s="29">
        <v>0</v>
      </c>
      <c r="G25" s="29">
        <v>0</v>
      </c>
      <c r="H25" s="29">
        <v>0</v>
      </c>
      <c r="I25" s="29">
        <v>0</v>
      </c>
      <c r="J25" s="26">
        <v>0</v>
      </c>
      <c r="K25" s="29">
        <v>0</v>
      </c>
      <c r="L25" s="28">
        <v>0</v>
      </c>
      <c r="M25" s="28">
        <v>0</v>
      </c>
      <c r="N25" s="29">
        <v>0</v>
      </c>
      <c r="O25" s="29">
        <v>0</v>
      </c>
      <c r="P25" s="29">
        <v>0</v>
      </c>
      <c r="Q25" s="28">
        <v>0</v>
      </c>
      <c r="R25" s="28">
        <v>0</v>
      </c>
      <c r="S25" s="29">
        <v>1</v>
      </c>
      <c r="T25" s="26">
        <f t="shared" si="12"/>
        <v>1</v>
      </c>
      <c r="U25" s="29">
        <v>1</v>
      </c>
      <c r="V25" s="28">
        <f t="shared" si="13"/>
        <v>500</v>
      </c>
      <c r="W25" s="28">
        <v>500</v>
      </c>
      <c r="X25" s="133">
        <f>'Factor D Back Up'!D334</f>
        <v>0</v>
      </c>
      <c r="Y25" s="26">
        <f>'Factor D Back Up'!E334</f>
        <v>0</v>
      </c>
      <c r="Z25" s="26">
        <f>'Factor D Back Up'!F334</f>
        <v>0</v>
      </c>
      <c r="AA25" s="26">
        <f>'Factor D Back Up'!G334</f>
        <v>0</v>
      </c>
      <c r="AB25" s="26">
        <f>'Factor D Back Up'!H334</f>
        <v>0</v>
      </c>
      <c r="AC25" s="29">
        <f>'Factor D Back Up'!D335</f>
        <v>0</v>
      </c>
      <c r="AD25" s="26">
        <f>'Factor D Back Up'!E335</f>
        <v>1</v>
      </c>
      <c r="AE25" s="29">
        <f>'Factor D Back Up'!F335</f>
        <v>0</v>
      </c>
      <c r="AF25" s="28">
        <f>'Factor D Back Up'!G335</f>
        <v>10000</v>
      </c>
      <c r="AG25" s="28">
        <f>'Factor D Back Up'!H335</f>
        <v>0</v>
      </c>
      <c r="AH25" s="29">
        <f>'Factor D Back Up'!D336</f>
        <v>0</v>
      </c>
      <c r="AI25" s="29">
        <f>'Factor D Back Up'!E336</f>
        <v>1</v>
      </c>
      <c r="AJ25" s="29">
        <f>'Factor D Back Up'!F336</f>
        <v>0</v>
      </c>
      <c r="AK25" s="28">
        <f>'Factor D Back Up'!G336</f>
        <v>10000</v>
      </c>
      <c r="AL25" s="275">
        <f>'Factor D Back Up'!H336</f>
        <v>0</v>
      </c>
      <c r="AM25" s="29">
        <f>'Factor D Back Up'!D337</f>
        <v>0</v>
      </c>
      <c r="AN25" s="29">
        <f>'Factor D Back Up'!E337</f>
        <v>1</v>
      </c>
      <c r="AO25" s="29">
        <f>'Factor D Back Up'!F337</f>
        <v>0</v>
      </c>
      <c r="AP25" s="28">
        <f>'Factor D Back Up'!G337</f>
        <v>10000</v>
      </c>
      <c r="AQ25" s="275">
        <f>'Factor D Back Up'!H337</f>
        <v>0</v>
      </c>
      <c r="AR25" s="29">
        <f>'Factor D Back Up'!D338</f>
        <v>1</v>
      </c>
      <c r="AS25" s="29">
        <f>'Factor D Back Up'!E338</f>
        <v>1</v>
      </c>
      <c r="AT25" s="29">
        <f>'Factor D Back Up'!F338</f>
        <v>1</v>
      </c>
      <c r="AU25" s="28">
        <f>'Factor D Back Up'!G338</f>
        <v>10000</v>
      </c>
      <c r="AV25" s="275">
        <f>'Factor D Back Up'!H338</f>
        <v>10000</v>
      </c>
      <c r="AW25" s="29">
        <f>'Factor D Back Up'!D339</f>
        <v>2</v>
      </c>
      <c r="AX25" s="29">
        <f>'Factor D Back Up'!E339</f>
        <v>1</v>
      </c>
      <c r="AY25" s="29">
        <f>'Factor D Back Up'!F339</f>
        <v>2</v>
      </c>
      <c r="AZ25" s="28">
        <f>'Factor D Back Up'!G339</f>
        <v>10000</v>
      </c>
      <c r="BA25" s="275">
        <f>'Factor D Back Up'!H339</f>
        <v>20000</v>
      </c>
    </row>
    <row r="26" spans="1:53" x14ac:dyDescent="0.25">
      <c r="A26" s="106" t="s">
        <v>273</v>
      </c>
      <c r="B26" s="105" t="s">
        <v>331</v>
      </c>
      <c r="C26" s="105" t="s">
        <v>299</v>
      </c>
      <c r="D26" s="29">
        <v>0</v>
      </c>
      <c r="E26" s="29">
        <v>0</v>
      </c>
      <c r="F26" s="29">
        <v>0</v>
      </c>
      <c r="G26" s="29">
        <v>0</v>
      </c>
      <c r="H26" s="29">
        <v>0</v>
      </c>
      <c r="I26" s="29">
        <v>0</v>
      </c>
      <c r="J26" s="26">
        <v>0</v>
      </c>
      <c r="K26" s="29">
        <v>0</v>
      </c>
      <c r="L26" s="28">
        <v>0</v>
      </c>
      <c r="M26" s="28">
        <v>0</v>
      </c>
      <c r="N26" s="29">
        <v>0</v>
      </c>
      <c r="O26" s="29">
        <v>0</v>
      </c>
      <c r="P26" s="29">
        <v>0</v>
      </c>
      <c r="Q26" s="28">
        <v>0</v>
      </c>
      <c r="R26" s="28">
        <v>0</v>
      </c>
      <c r="S26" s="29">
        <v>0</v>
      </c>
      <c r="T26" s="26">
        <v>0</v>
      </c>
      <c r="U26" s="29">
        <v>0</v>
      </c>
      <c r="V26" s="28">
        <v>0</v>
      </c>
      <c r="W26" s="28">
        <v>0</v>
      </c>
      <c r="X26" s="133">
        <f>'Factor D Back Up'!D347</f>
        <v>0</v>
      </c>
      <c r="Y26" s="26">
        <f>'Factor D Back Up'!E347</f>
        <v>0</v>
      </c>
      <c r="Z26" s="26">
        <f>'Factor D Back Up'!F347</f>
        <v>0</v>
      </c>
      <c r="AA26" s="26">
        <f>'Factor D Back Up'!G347</f>
        <v>50</v>
      </c>
      <c r="AB26" s="26">
        <f>'Factor D Back Up'!H347</f>
        <v>0</v>
      </c>
      <c r="AC26" s="29">
        <f>'Factor D Back Up'!D348</f>
        <v>0</v>
      </c>
      <c r="AD26" s="26">
        <f>'Factor D Back Up'!E348</f>
        <v>0</v>
      </c>
      <c r="AE26" s="29">
        <f>'Factor D Back Up'!F348</f>
        <v>0</v>
      </c>
      <c r="AF26" s="28">
        <f>'Factor D Back Up'!G348</f>
        <v>50</v>
      </c>
      <c r="AG26" s="28">
        <f>'Factor D Back Up'!H348</f>
        <v>0</v>
      </c>
      <c r="AH26" s="29">
        <f>'Factor D Back Up'!D349</f>
        <v>0</v>
      </c>
      <c r="AI26" s="29">
        <f>'Factor D Back Up'!E349</f>
        <v>0</v>
      </c>
      <c r="AJ26" s="29">
        <f>'Factor D Back Up'!F349</f>
        <v>0</v>
      </c>
      <c r="AK26" s="28">
        <f>'Factor D Back Up'!G349</f>
        <v>50</v>
      </c>
      <c r="AL26" s="275">
        <f>'Factor D Back Up'!H349</f>
        <v>0</v>
      </c>
      <c r="AM26" s="29">
        <f>'Factor D Back Up'!D350</f>
        <v>0</v>
      </c>
      <c r="AN26" s="29">
        <f>'Factor D Back Up'!E350</f>
        <v>0</v>
      </c>
      <c r="AO26" s="29">
        <f>'Factor D Back Up'!F350</f>
        <v>0</v>
      </c>
      <c r="AP26" s="28">
        <f>'Factor D Back Up'!G350</f>
        <v>50</v>
      </c>
      <c r="AQ26" s="275">
        <f>'Factor D Back Up'!H350</f>
        <v>0</v>
      </c>
      <c r="AR26" s="29">
        <f>'Factor D Back Up'!D351</f>
        <v>2</v>
      </c>
      <c r="AS26" s="29">
        <f>'Factor D Back Up'!E351</f>
        <v>1</v>
      </c>
      <c r="AT26" s="29">
        <f>'Factor D Back Up'!F351</f>
        <v>1</v>
      </c>
      <c r="AU26" s="28">
        <f>'Factor D Back Up'!G351</f>
        <v>50</v>
      </c>
      <c r="AV26" s="275">
        <f>'Factor D Back Up'!H351</f>
        <v>50</v>
      </c>
      <c r="AW26" s="29">
        <f>'Factor D Back Up'!D352</f>
        <v>5</v>
      </c>
      <c r="AX26" s="29">
        <f>'Factor D Back Up'!E352</f>
        <v>1</v>
      </c>
      <c r="AY26" s="29">
        <f>'Factor D Back Up'!F352</f>
        <v>1</v>
      </c>
      <c r="AZ26" s="28">
        <f>'Factor D Back Up'!G352</f>
        <v>50</v>
      </c>
      <c r="BA26" s="275">
        <f>'Factor D Back Up'!H352</f>
        <v>50</v>
      </c>
    </row>
    <row r="27" spans="1:53" x14ac:dyDescent="0.25">
      <c r="A27" s="106" t="s">
        <v>274</v>
      </c>
      <c r="B27" s="105" t="s">
        <v>275</v>
      </c>
      <c r="C27" s="105" t="s">
        <v>299</v>
      </c>
      <c r="D27" s="29">
        <v>0</v>
      </c>
      <c r="E27" s="29">
        <v>0</v>
      </c>
      <c r="F27" s="29">
        <v>0</v>
      </c>
      <c r="G27" s="29">
        <v>0</v>
      </c>
      <c r="H27" s="29">
        <v>0</v>
      </c>
      <c r="I27" s="29">
        <v>0</v>
      </c>
      <c r="J27" s="26">
        <v>0</v>
      </c>
      <c r="K27" s="29">
        <v>0</v>
      </c>
      <c r="L27" s="28">
        <v>0</v>
      </c>
      <c r="M27" s="28">
        <v>0</v>
      </c>
      <c r="N27" s="29">
        <v>0</v>
      </c>
      <c r="O27" s="29">
        <v>0</v>
      </c>
      <c r="P27" s="29">
        <v>0</v>
      </c>
      <c r="Q27" s="28">
        <v>0</v>
      </c>
      <c r="R27" s="28">
        <v>0</v>
      </c>
      <c r="S27" s="29">
        <v>0</v>
      </c>
      <c r="T27" s="26">
        <v>0</v>
      </c>
      <c r="U27" s="29">
        <v>0</v>
      </c>
      <c r="V27" s="28">
        <v>0</v>
      </c>
      <c r="W27" s="28">
        <v>0</v>
      </c>
      <c r="X27" s="133">
        <f>'Factor D Back Up'!D360</f>
        <v>0</v>
      </c>
      <c r="Y27" s="26">
        <f>'Factor D Back Up'!E360</f>
        <v>0</v>
      </c>
      <c r="Z27" s="26">
        <f>'Factor D Back Up'!F360</f>
        <v>0</v>
      </c>
      <c r="AA27" s="26">
        <f>'Factor D Back Up'!G360</f>
        <v>30</v>
      </c>
      <c r="AB27" s="26">
        <f>'Factor D Back Up'!H360</f>
        <v>0</v>
      </c>
      <c r="AC27" s="29">
        <f>'Factor D Back Up'!D361</f>
        <v>0</v>
      </c>
      <c r="AD27" s="26">
        <f>'Factor D Back Up'!E361</f>
        <v>0</v>
      </c>
      <c r="AE27" s="29">
        <f>'Factor D Back Up'!F361</f>
        <v>0</v>
      </c>
      <c r="AF27" s="28">
        <f>'Factor D Back Up'!G361</f>
        <v>30</v>
      </c>
      <c r="AG27" s="28">
        <f>'Factor D Back Up'!H361</f>
        <v>0</v>
      </c>
      <c r="AH27" s="29">
        <f>'Factor D Back Up'!D362</f>
        <v>0</v>
      </c>
      <c r="AI27" s="29">
        <f>'Factor D Back Up'!E362</f>
        <v>0</v>
      </c>
      <c r="AJ27" s="29">
        <f>'Factor D Back Up'!F362</f>
        <v>0</v>
      </c>
      <c r="AK27" s="28">
        <f>'Factor D Back Up'!G362</f>
        <v>30</v>
      </c>
      <c r="AL27" s="275">
        <f>'Factor D Back Up'!H362</f>
        <v>0</v>
      </c>
      <c r="AM27" s="29">
        <f>'Factor D Back Up'!D363</f>
        <v>0</v>
      </c>
      <c r="AN27" s="29">
        <f>'Factor D Back Up'!E363</f>
        <v>0</v>
      </c>
      <c r="AO27" s="29">
        <f>'Factor D Back Up'!F363</f>
        <v>0</v>
      </c>
      <c r="AP27" s="28">
        <f>'Factor D Back Up'!G363</f>
        <v>30.39</v>
      </c>
      <c r="AQ27" s="275">
        <f>'Factor D Back Up'!H363</f>
        <v>0</v>
      </c>
      <c r="AR27" s="29">
        <f>'Factor D Back Up'!D364</f>
        <v>2</v>
      </c>
      <c r="AS27" s="29">
        <f>'Factor D Back Up'!E364</f>
        <v>12</v>
      </c>
      <c r="AT27" s="29">
        <f>'Factor D Back Up'!F364</f>
        <v>24</v>
      </c>
      <c r="AU27" s="28">
        <f>'Factor D Back Up'!G364</f>
        <v>30.481169999999999</v>
      </c>
      <c r="AV27" s="275">
        <f>'Factor D Back Up'!H364</f>
        <v>731.54808000000003</v>
      </c>
      <c r="AW27" s="29">
        <f>'Factor D Back Up'!D365</f>
        <v>5</v>
      </c>
      <c r="AX27" s="29">
        <f>'Factor D Back Up'!E365</f>
        <v>12</v>
      </c>
      <c r="AY27" s="29">
        <f>'Factor D Back Up'!F365</f>
        <v>60</v>
      </c>
      <c r="AZ27" s="28">
        <f>'Factor D Back Up'!G365</f>
        <v>31.151755739999999</v>
      </c>
      <c r="BA27" s="275">
        <f>'Factor D Back Up'!H365</f>
        <v>1869.1053443999999</v>
      </c>
    </row>
    <row r="28" spans="1:53" x14ac:dyDescent="0.25">
      <c r="A28" s="106" t="s">
        <v>371</v>
      </c>
      <c r="B28" s="105"/>
      <c r="C28" s="105"/>
      <c r="D28" s="29">
        <v>0</v>
      </c>
      <c r="E28" s="29">
        <v>0</v>
      </c>
      <c r="F28" s="29">
        <v>0</v>
      </c>
      <c r="G28" s="29">
        <v>0</v>
      </c>
      <c r="H28" s="29">
        <v>0</v>
      </c>
      <c r="I28" s="29">
        <v>0</v>
      </c>
      <c r="J28" s="26">
        <v>0</v>
      </c>
      <c r="K28" s="29">
        <v>0</v>
      </c>
      <c r="L28" s="28">
        <v>0</v>
      </c>
      <c r="M28" s="28">
        <v>0</v>
      </c>
      <c r="N28" s="29">
        <v>0</v>
      </c>
      <c r="O28" s="29">
        <v>0</v>
      </c>
      <c r="P28" s="29">
        <v>0</v>
      </c>
      <c r="Q28" s="28">
        <v>0</v>
      </c>
      <c r="R28" s="28">
        <v>0</v>
      </c>
      <c r="S28" s="29">
        <v>0</v>
      </c>
      <c r="T28" s="26">
        <v>0</v>
      </c>
      <c r="U28" s="29">
        <v>0</v>
      </c>
      <c r="V28" s="28">
        <v>0</v>
      </c>
      <c r="W28" s="28">
        <v>0</v>
      </c>
      <c r="X28" s="133">
        <f>'Factor D Back Up'!D373</f>
        <v>0</v>
      </c>
      <c r="Y28" s="26">
        <f>'Factor D Back Up'!E373</f>
        <v>0</v>
      </c>
      <c r="Z28" s="26">
        <f>'Factor D Back Up'!F373</f>
        <v>0</v>
      </c>
      <c r="AA28" s="26">
        <f>'Factor D Back Up'!G373</f>
        <v>10000</v>
      </c>
      <c r="AB28" s="26">
        <f>'Factor D Back Up'!H373</f>
        <v>0</v>
      </c>
      <c r="AC28" s="29">
        <f>'Factor D Back Up'!D374</f>
        <v>0</v>
      </c>
      <c r="AD28" s="26">
        <f>'Factor D Back Up'!E374</f>
        <v>0</v>
      </c>
      <c r="AE28" s="29">
        <f>'Factor D Back Up'!F374</f>
        <v>5</v>
      </c>
      <c r="AF28" s="28">
        <f>'Factor D Back Up'!G374</f>
        <v>10000</v>
      </c>
      <c r="AG28" s="28">
        <f>'Factor D Back Up'!H374</f>
        <v>50000</v>
      </c>
      <c r="AH28" s="29">
        <f>'Factor D Back Up'!D375</f>
        <v>0</v>
      </c>
      <c r="AI28" s="29">
        <f>'Factor D Back Up'!E375</f>
        <v>0</v>
      </c>
      <c r="AJ28" s="29">
        <f>'Factor D Back Up'!F375</f>
        <v>5</v>
      </c>
      <c r="AK28" s="28">
        <f>'Factor D Back Up'!G375</f>
        <v>10000</v>
      </c>
      <c r="AL28" s="275">
        <f>'Factor D Back Up'!H375</f>
        <v>50000</v>
      </c>
      <c r="AM28" s="29">
        <f>'Factor D Back Up'!D376</f>
        <v>0</v>
      </c>
      <c r="AN28" s="29">
        <f>'Factor D Back Up'!E376</f>
        <v>0</v>
      </c>
      <c r="AO28" s="29">
        <f>'Factor D Back Up'!F376</f>
        <v>5</v>
      </c>
      <c r="AP28" s="28">
        <f>'Factor D Back Up'!G376</f>
        <v>10000</v>
      </c>
      <c r="AQ28" s="275">
        <f>'Factor D Back Up'!H376</f>
        <v>50000</v>
      </c>
      <c r="AR28" s="29">
        <f>'Factor D Back Up'!D377</f>
        <v>1</v>
      </c>
      <c r="AS28" s="29">
        <f>'Factor D Back Up'!E377</f>
        <v>5</v>
      </c>
      <c r="AT28" s="29">
        <f>'Factor D Back Up'!F377</f>
        <v>5</v>
      </c>
      <c r="AU28" s="28">
        <f>'Factor D Back Up'!G377</f>
        <v>10000</v>
      </c>
      <c r="AV28" s="275">
        <f>'Factor D Back Up'!H377</f>
        <v>50000</v>
      </c>
      <c r="AW28" s="29">
        <f>'Factor D Back Up'!D378</f>
        <v>1</v>
      </c>
      <c r="AX28" s="29">
        <f>'Factor D Back Up'!E378</f>
        <v>5</v>
      </c>
      <c r="AY28" s="29">
        <f>'Factor D Back Up'!F378</f>
        <v>5</v>
      </c>
      <c r="AZ28" s="28">
        <f>'Factor D Back Up'!G378</f>
        <v>10000</v>
      </c>
      <c r="BA28" s="275">
        <f>'Factor D Back Up'!H378</f>
        <v>50000</v>
      </c>
    </row>
    <row r="29" spans="1:53" x14ac:dyDescent="0.25">
      <c r="A29" s="106" t="s">
        <v>372</v>
      </c>
      <c r="B29" s="105" t="s">
        <v>330</v>
      </c>
      <c r="C29" s="105" t="s">
        <v>298</v>
      </c>
      <c r="D29" s="29">
        <v>310</v>
      </c>
      <c r="E29" s="26">
        <f>F29/D29</f>
        <v>4129.4290322580646</v>
      </c>
      <c r="F29" s="29">
        <v>1280123</v>
      </c>
      <c r="G29" s="28">
        <f>H29/F29</f>
        <v>5.1312408417003681</v>
      </c>
      <c r="H29" s="28">
        <v>6568619.4199999999</v>
      </c>
      <c r="I29" s="29">
        <v>320</v>
      </c>
      <c r="J29" s="26">
        <f>K29/I29</f>
        <v>5016.5</v>
      </c>
      <c r="K29" s="29">
        <v>1605280</v>
      </c>
      <c r="L29" s="28">
        <f>M29/K29</f>
        <v>5.1346215987242108</v>
      </c>
      <c r="M29" s="28">
        <v>8242505.3600000003</v>
      </c>
      <c r="N29" s="29">
        <v>359</v>
      </c>
      <c r="O29" s="26">
        <f>P29/N29</f>
        <v>5082.1559888579386</v>
      </c>
      <c r="P29" s="29">
        <v>1824494</v>
      </c>
      <c r="Q29" s="28">
        <f>R29/P29</f>
        <v>5.1177936238759898</v>
      </c>
      <c r="R29" s="28">
        <v>9337383.7599999998</v>
      </c>
      <c r="S29" s="29">
        <v>378</v>
      </c>
      <c r="T29" s="26">
        <f>U29/S29</f>
        <v>5502.7619047619046</v>
      </c>
      <c r="U29" s="29">
        <v>2080044</v>
      </c>
      <c r="V29" s="28">
        <f>W29/U29</f>
        <v>5.1478918715181026</v>
      </c>
      <c r="W29" s="28">
        <v>10707841.6</v>
      </c>
      <c r="X29" s="133">
        <f>'Factor D Back Up'!D386</f>
        <v>422</v>
      </c>
      <c r="Y29" s="26">
        <f>'Factor D Back Up'!E386</f>
        <v>5747.9519668246448</v>
      </c>
      <c r="Z29" s="26">
        <f>'Factor D Back Up'!F386</f>
        <v>2425635.73</v>
      </c>
      <c r="AA29" s="26">
        <f>'Factor D Back Up'!G386</f>
        <v>5.1488877886870501</v>
      </c>
      <c r="AB29" s="26">
        <f>'Factor D Back Up'!H386</f>
        <v>12489326.189999999</v>
      </c>
      <c r="AC29" s="29">
        <f>'Factor D Back Up'!D387</f>
        <v>433</v>
      </c>
      <c r="AD29" s="26">
        <f>'Factor D Back Up'!E387</f>
        <v>6000</v>
      </c>
      <c r="AE29" s="29">
        <f>'Factor D Back Up'!F387</f>
        <v>2598000</v>
      </c>
      <c r="AF29" s="28">
        <f>'Factor D Back Up'!G387</f>
        <v>5.22</v>
      </c>
      <c r="AG29" s="28">
        <f>'Factor D Back Up'!H387</f>
        <v>13561560</v>
      </c>
      <c r="AH29" s="29">
        <f>'Factor D Back Up'!D388</f>
        <v>453</v>
      </c>
      <c r="AI29" s="29">
        <f>'Factor D Back Up'!E388</f>
        <v>5500</v>
      </c>
      <c r="AJ29" s="29">
        <f>'Factor D Back Up'!F388</f>
        <v>2491500</v>
      </c>
      <c r="AK29" s="28">
        <f>'Factor D Back Up'!G388</f>
        <v>5.22</v>
      </c>
      <c r="AL29" s="275">
        <f>'Factor D Back Up'!H388</f>
        <v>13005630</v>
      </c>
      <c r="AM29" s="29">
        <f>'Factor D Back Up'!D389</f>
        <v>488</v>
      </c>
      <c r="AN29" s="29">
        <f>'Factor D Back Up'!E389</f>
        <v>7500</v>
      </c>
      <c r="AO29" s="29">
        <f>'Factor D Back Up'!F389</f>
        <v>3660000</v>
      </c>
      <c r="AP29" s="28">
        <f>'Factor D Back Up'!G389</f>
        <v>5.82</v>
      </c>
      <c r="AQ29" s="275">
        <f>'Factor D Back Up'!H389</f>
        <v>21301200</v>
      </c>
      <c r="AR29" s="29">
        <f>'Factor D Back Up'!D390</f>
        <v>501</v>
      </c>
      <c r="AS29" s="29">
        <f>'Factor D Back Up'!E390</f>
        <v>7500</v>
      </c>
      <c r="AT29" s="29">
        <f>'Factor D Back Up'!F390</f>
        <v>3757500</v>
      </c>
      <c r="AU29" s="28">
        <f>'Factor D Back Up'!G390</f>
        <v>5.8374600000000001</v>
      </c>
      <c r="AV29" s="275">
        <f>'Factor D Back Up'!H390</f>
        <v>21934255.949999999</v>
      </c>
      <c r="AW29" s="29">
        <f>'Factor D Back Up'!D391</f>
        <v>514</v>
      </c>
      <c r="AX29" s="29">
        <f>'Factor D Back Up'!E391</f>
        <v>7500</v>
      </c>
      <c r="AY29" s="29">
        <f>'Factor D Back Up'!F391</f>
        <v>3855000</v>
      </c>
      <c r="AZ29" s="28">
        <f>'Factor D Back Up'!G391</f>
        <v>5.9658841200000001</v>
      </c>
      <c r="BA29" s="275">
        <f>'Factor D Back Up'!H391</f>
        <v>22998483.282600001</v>
      </c>
    </row>
    <row r="30" spans="1:53" x14ac:dyDescent="0.25">
      <c r="A30" s="107" t="s">
        <v>236</v>
      </c>
      <c r="B30" s="105" t="s">
        <v>330</v>
      </c>
      <c r="C30" s="105" t="s">
        <v>276</v>
      </c>
      <c r="D30" s="29">
        <v>16</v>
      </c>
      <c r="E30" s="26">
        <f>F30/D30</f>
        <v>102.1875</v>
      </c>
      <c r="F30" s="29">
        <v>1635</v>
      </c>
      <c r="G30" s="28">
        <f>H30/F30</f>
        <v>135.41284403669724</v>
      </c>
      <c r="H30" s="28">
        <v>221400</v>
      </c>
      <c r="I30" s="29">
        <v>23</v>
      </c>
      <c r="J30" s="26">
        <f>K30/I30</f>
        <v>245</v>
      </c>
      <c r="K30" s="29">
        <v>5635</v>
      </c>
      <c r="L30" s="28">
        <f>M30/K30</f>
        <v>136</v>
      </c>
      <c r="M30" s="28">
        <v>766360</v>
      </c>
      <c r="N30" s="29">
        <v>21</v>
      </c>
      <c r="O30" s="26">
        <f>P30/N30</f>
        <v>302</v>
      </c>
      <c r="P30" s="29">
        <v>6342</v>
      </c>
      <c r="Q30" s="28">
        <f>R30/P30</f>
        <v>136</v>
      </c>
      <c r="R30" s="28">
        <v>862512</v>
      </c>
      <c r="S30" s="29">
        <v>26</v>
      </c>
      <c r="T30" s="26">
        <f>U30/S30</f>
        <v>217</v>
      </c>
      <c r="U30" s="29">
        <v>5642</v>
      </c>
      <c r="V30" s="28">
        <f>W30/U30</f>
        <v>135.96143211627083</v>
      </c>
      <c r="W30" s="28">
        <v>767094.4</v>
      </c>
      <c r="X30" s="133">
        <f>'Factor D Back Up'!D412</f>
        <v>19</v>
      </c>
      <c r="Y30" s="26">
        <f>'Factor D Back Up'!E412</f>
        <v>229.52631578947367</v>
      </c>
      <c r="Z30" s="26">
        <f>'Factor D Back Up'!F412</f>
        <v>4361</v>
      </c>
      <c r="AA30" s="26">
        <f>'Factor D Back Up'!G412</f>
        <v>135.93825269433614</v>
      </c>
      <c r="AB30" s="26">
        <f>'Factor D Back Up'!H412</f>
        <v>592826.72</v>
      </c>
      <c r="AC30" s="29">
        <f>'Factor D Back Up'!D413</f>
        <v>20.5</v>
      </c>
      <c r="AD30" s="26">
        <f>'Factor D Back Up'!E413</f>
        <v>287.14605263157898</v>
      </c>
      <c r="AE30" s="29">
        <f>'Factor D Back Up'!F413</f>
        <v>5886.4940789473694</v>
      </c>
      <c r="AF30" s="28">
        <f>'Factor D Back Up'!G413</f>
        <v>136</v>
      </c>
      <c r="AG30" s="28">
        <f>'Factor D Back Up'!H413</f>
        <v>800563.1947368423</v>
      </c>
      <c r="AH30" s="29">
        <f>'Factor D Back Up'!D414</f>
        <v>25</v>
      </c>
      <c r="AI30" s="29">
        <f>'Factor D Back Up'!E414</f>
        <v>309.81381578947367</v>
      </c>
      <c r="AJ30" s="29">
        <f>'Factor D Back Up'!F414</f>
        <v>7745.3453947368416</v>
      </c>
      <c r="AK30" s="28">
        <f>'Factor D Back Up'!G414</f>
        <v>141</v>
      </c>
      <c r="AL30" s="275">
        <f>'Factor D Back Up'!H414</f>
        <v>1092093.7006578946</v>
      </c>
      <c r="AM30" s="29">
        <f>'Factor D Back Up'!D415</f>
        <v>25</v>
      </c>
      <c r="AN30" s="29">
        <f>'Factor D Back Up'!E415</f>
        <v>332.48157894736846</v>
      </c>
      <c r="AO30" s="29">
        <f>'Factor D Back Up'!F415</f>
        <v>8312.0394736842118</v>
      </c>
      <c r="AP30" s="28">
        <f>'Factor D Back Up'!G415</f>
        <v>152</v>
      </c>
      <c r="AQ30" s="275">
        <f>'Factor D Back Up'!H415</f>
        <v>1263430.0000000002</v>
      </c>
      <c r="AR30" s="29">
        <f>'Factor D Back Up'!D416</f>
        <v>26</v>
      </c>
      <c r="AS30" s="29">
        <f>'Factor D Back Up'!E416</f>
        <v>355.14934210526314</v>
      </c>
      <c r="AT30" s="29">
        <f>'Factor D Back Up'!F416</f>
        <v>9233.882894736842</v>
      </c>
      <c r="AU30" s="28">
        <f>'Factor D Back Up'!G416</f>
        <v>152.45599999999999</v>
      </c>
      <c r="AV30" s="275">
        <f>'Factor D Back Up'!H416</f>
        <v>1407760.8505999998</v>
      </c>
      <c r="AW30" s="29">
        <f>'Factor D Back Up'!D417</f>
        <v>26</v>
      </c>
      <c r="AX30" s="29">
        <f>'Factor D Back Up'!E417</f>
        <v>365</v>
      </c>
      <c r="AY30" s="29">
        <f>'Factor D Back Up'!F417</f>
        <v>9490</v>
      </c>
      <c r="AZ30" s="28">
        <f>'Factor D Back Up'!G417</f>
        <v>155.81003199999998</v>
      </c>
      <c r="BA30" s="275">
        <f>'Factor D Back Up'!H417</f>
        <v>1478637.2036799998</v>
      </c>
    </row>
    <row r="31" spans="1:53" x14ac:dyDescent="0.25">
      <c r="A31" s="107" t="s">
        <v>237</v>
      </c>
      <c r="B31" s="105" t="s">
        <v>330</v>
      </c>
      <c r="C31" s="105" t="s">
        <v>276</v>
      </c>
      <c r="D31" s="29">
        <v>7</v>
      </c>
      <c r="E31" s="26">
        <f>F31/D31</f>
        <v>99.714285714285708</v>
      </c>
      <c r="F31" s="29">
        <v>698</v>
      </c>
      <c r="G31" s="28">
        <f>H31/F31</f>
        <v>150.47277936962752</v>
      </c>
      <c r="H31" s="28">
        <v>105030</v>
      </c>
      <c r="I31" s="29">
        <v>25</v>
      </c>
      <c r="J31" s="26">
        <f>K31/I31</f>
        <v>152.52000000000001</v>
      </c>
      <c r="K31" s="29">
        <v>3813</v>
      </c>
      <c r="L31" s="28">
        <f>M31/K31</f>
        <v>152.89299763965383</v>
      </c>
      <c r="M31" s="28">
        <v>582981</v>
      </c>
      <c r="N31" s="29">
        <v>39</v>
      </c>
      <c r="O31" s="26">
        <f>P31/N31</f>
        <v>239.25641025641025</v>
      </c>
      <c r="P31" s="29">
        <v>9331</v>
      </c>
      <c r="Q31" s="28">
        <f>R31/P31</f>
        <v>152.95080913085414</v>
      </c>
      <c r="R31" s="28">
        <v>1427184</v>
      </c>
      <c r="S31" s="29">
        <v>56</v>
      </c>
      <c r="T31" s="26">
        <f>U31/S31</f>
        <v>202.83928571428572</v>
      </c>
      <c r="U31" s="29">
        <v>11359</v>
      </c>
      <c r="V31" s="28">
        <f>W31/U31</f>
        <v>152.27638876661678</v>
      </c>
      <c r="W31" s="28">
        <v>1729707.5</v>
      </c>
      <c r="X31" s="133">
        <f>'Factor D Back Up'!D425</f>
        <v>60</v>
      </c>
      <c r="Y31" s="26">
        <f>'Factor D Back Up'!E425</f>
        <v>267.33333333333331</v>
      </c>
      <c r="Z31" s="26">
        <f>'Factor D Back Up'!F425</f>
        <v>16040</v>
      </c>
      <c r="AA31" s="26">
        <f>'Factor D Back Up'!G425</f>
        <v>152.88129675810472</v>
      </c>
      <c r="AB31" s="26">
        <f>'Factor D Back Up'!H425</f>
        <v>2452216</v>
      </c>
      <c r="AC31" s="29">
        <f>'Factor D Back Up'!D426</f>
        <v>57.839999999999996</v>
      </c>
      <c r="AD31" s="26">
        <f>'Factor D Back Up'!E426</f>
        <v>264.55326617826614</v>
      </c>
      <c r="AE31" s="29">
        <f>'Factor D Back Up'!F426</f>
        <v>15301.760915750912</v>
      </c>
      <c r="AF31" s="28">
        <f>'Factor D Back Up'!G426</f>
        <v>153</v>
      </c>
      <c r="AG31" s="28">
        <f>'Factor D Back Up'!H426</f>
        <v>2341169.4201098895</v>
      </c>
      <c r="AH31" s="29">
        <f>'Factor D Back Up'!D427</f>
        <v>27</v>
      </c>
      <c r="AI31" s="29">
        <f>'Factor D Back Up'!E427</f>
        <v>278.59172771672769</v>
      </c>
      <c r="AJ31" s="29">
        <f>'Factor D Back Up'!F427</f>
        <v>7521.9766483516478</v>
      </c>
      <c r="AK31" s="28">
        <f>'Factor D Back Up'!G427</f>
        <v>151</v>
      </c>
      <c r="AL31" s="275">
        <f>'Factor D Back Up'!H427</f>
        <v>1135818.4739010988</v>
      </c>
      <c r="AM31" s="29">
        <f>'Factor D Back Up'!D428</f>
        <v>30</v>
      </c>
      <c r="AN31" s="29">
        <f>'Factor D Back Up'!E428</f>
        <v>292.63018925518918</v>
      </c>
      <c r="AO31" s="29">
        <f>'Factor D Back Up'!F428</f>
        <v>8778.9056776556754</v>
      </c>
      <c r="AP31" s="28">
        <f>'Factor D Back Up'!G428</f>
        <v>170</v>
      </c>
      <c r="AQ31" s="275">
        <f>'Factor D Back Up'!H428</f>
        <v>1492413.9652014647</v>
      </c>
      <c r="AR31" s="29">
        <f>'Factor D Back Up'!D429</f>
        <v>31</v>
      </c>
      <c r="AS31" s="29">
        <f>'Factor D Back Up'!E429</f>
        <v>306.66865079365073</v>
      </c>
      <c r="AT31" s="29">
        <f>'Factor D Back Up'!F429</f>
        <v>9506.7281746031731</v>
      </c>
      <c r="AU31" s="28">
        <f>'Factor D Back Up'!G429</f>
        <v>170.51</v>
      </c>
      <c r="AV31" s="275">
        <f>'Factor D Back Up'!H429</f>
        <v>1620992.221051587</v>
      </c>
      <c r="AW31" s="29">
        <f>'Factor D Back Up'!D430</f>
        <v>31</v>
      </c>
      <c r="AX31" s="29">
        <f>'Factor D Back Up'!E430</f>
        <v>320.70711233211227</v>
      </c>
      <c r="AY31" s="29">
        <f>'Factor D Back Up'!F430</f>
        <v>9941.9204822954798</v>
      </c>
      <c r="AZ31" s="28">
        <f>'Factor D Back Up'!G430</f>
        <v>174.26121999999998</v>
      </c>
      <c r="BA31" s="275">
        <f>'Factor D Back Up'!H430</f>
        <v>1732491.1923877986</v>
      </c>
    </row>
    <row r="32" spans="1:53" x14ac:dyDescent="0.25">
      <c r="A32" s="107" t="s">
        <v>210</v>
      </c>
      <c r="B32" s="105" t="s">
        <v>330</v>
      </c>
      <c r="C32" s="105" t="s">
        <v>276</v>
      </c>
      <c r="D32" s="29">
        <v>11</v>
      </c>
      <c r="E32" s="26">
        <f>F32/D32</f>
        <v>61.454545454545453</v>
      </c>
      <c r="F32" s="29">
        <v>676</v>
      </c>
      <c r="G32" s="28">
        <f>H32/F32</f>
        <v>196</v>
      </c>
      <c r="H32" s="28">
        <v>132496</v>
      </c>
      <c r="I32" s="29">
        <v>22</v>
      </c>
      <c r="J32" s="26">
        <f>K32/I32</f>
        <v>208.40909090909091</v>
      </c>
      <c r="K32" s="29">
        <v>4585</v>
      </c>
      <c r="L32" s="28">
        <f>M32/K32</f>
        <v>195.09552889858233</v>
      </c>
      <c r="M32" s="28">
        <v>894513</v>
      </c>
      <c r="N32" s="29">
        <v>23</v>
      </c>
      <c r="O32" s="26">
        <f>P32/N32</f>
        <v>290.6521739130435</v>
      </c>
      <c r="P32" s="29">
        <v>6685</v>
      </c>
      <c r="Q32" s="28">
        <f>R32/P32</f>
        <v>195.99177262528048</v>
      </c>
      <c r="R32" s="28">
        <v>1310205</v>
      </c>
      <c r="S32" s="29">
        <v>24</v>
      </c>
      <c r="T32" s="26">
        <f>U32/S32</f>
        <v>276.95833333333331</v>
      </c>
      <c r="U32" s="29">
        <v>6647</v>
      </c>
      <c r="V32" s="28">
        <f>W32/U32</f>
        <v>196</v>
      </c>
      <c r="W32" s="28">
        <v>1302812</v>
      </c>
      <c r="X32" s="133">
        <f>'Factor D Back Up'!D438</f>
        <v>19</v>
      </c>
      <c r="Y32" s="26">
        <f>'Factor D Back Up'!E438</f>
        <v>315.89473684210526</v>
      </c>
      <c r="Z32" s="26">
        <f>'Factor D Back Up'!F438</f>
        <v>6002</v>
      </c>
      <c r="AA32" s="26">
        <f>'Factor D Back Up'!G438</f>
        <v>196</v>
      </c>
      <c r="AB32" s="26">
        <f>'Factor D Back Up'!H438</f>
        <v>1176392</v>
      </c>
      <c r="AC32" s="29">
        <f>'Factor D Back Up'!D439</f>
        <v>15.592042903467203</v>
      </c>
      <c r="AD32" s="26">
        <f>'Factor D Back Up'!E439</f>
        <v>350.16935805422645</v>
      </c>
      <c r="AE32" s="29">
        <f>'Factor D Back Up'!F439</f>
        <v>5459.8556542610677</v>
      </c>
      <c r="AF32" s="28">
        <f>'Factor D Back Up'!G439</f>
        <v>196</v>
      </c>
      <c r="AG32" s="28">
        <f>'Factor D Back Up'!H439</f>
        <v>1070131.7082351693</v>
      </c>
      <c r="AH32" s="29">
        <f>'Factor D Back Up'!D440</f>
        <v>24</v>
      </c>
      <c r="AI32" s="29">
        <f>'Factor D Back Up'!E440</f>
        <v>365</v>
      </c>
      <c r="AJ32" s="29">
        <f>'Factor D Back Up'!F440</f>
        <v>8760</v>
      </c>
      <c r="AK32" s="28">
        <f>'Factor D Back Up'!G440</f>
        <v>203</v>
      </c>
      <c r="AL32" s="275">
        <f>'Factor D Back Up'!H440</f>
        <v>1778280</v>
      </c>
      <c r="AM32" s="29">
        <f>'Factor D Back Up'!D441</f>
        <v>24</v>
      </c>
      <c r="AN32" s="29">
        <f>'Factor D Back Up'!E441</f>
        <v>365</v>
      </c>
      <c r="AO32" s="29">
        <f>'Factor D Back Up'!F441</f>
        <v>8760</v>
      </c>
      <c r="AP32" s="28">
        <f>'Factor D Back Up'!G441</f>
        <v>221</v>
      </c>
      <c r="AQ32" s="275">
        <f>'Factor D Back Up'!H441</f>
        <v>1935960</v>
      </c>
      <c r="AR32" s="29">
        <f>'Factor D Back Up'!D442</f>
        <v>25</v>
      </c>
      <c r="AS32" s="29">
        <f>'Factor D Back Up'!E442</f>
        <v>365</v>
      </c>
      <c r="AT32" s="29">
        <f>'Factor D Back Up'!F442</f>
        <v>9125</v>
      </c>
      <c r="AU32" s="28">
        <f>'Factor D Back Up'!G442</f>
        <v>221.66299999999998</v>
      </c>
      <c r="AV32" s="275">
        <f>'Factor D Back Up'!H442</f>
        <v>2022674.8749999998</v>
      </c>
      <c r="AW32" s="29">
        <f>'Factor D Back Up'!D443</f>
        <v>25</v>
      </c>
      <c r="AX32" s="29">
        <f>'Factor D Back Up'!E443</f>
        <v>365</v>
      </c>
      <c r="AY32" s="29">
        <f>'Factor D Back Up'!F443</f>
        <v>9125</v>
      </c>
      <c r="AZ32" s="28">
        <f>'Factor D Back Up'!G443</f>
        <v>226.53958599999999</v>
      </c>
      <c r="BA32" s="275">
        <f>'Factor D Back Up'!H443</f>
        <v>2067173.7222499999</v>
      </c>
    </row>
    <row r="33" spans="1:89" s="129" customFormat="1" x14ac:dyDescent="0.25">
      <c r="A33" s="107" t="s">
        <v>211</v>
      </c>
      <c r="B33" s="105" t="s">
        <v>330</v>
      </c>
      <c r="C33" s="105" t="s">
        <v>276</v>
      </c>
      <c r="D33" s="29">
        <v>4</v>
      </c>
      <c r="E33" s="26">
        <f>F33/D33</f>
        <v>38.75</v>
      </c>
      <c r="F33" s="29">
        <v>155</v>
      </c>
      <c r="G33" s="28">
        <f>H33/F33</f>
        <v>134.89354838709679</v>
      </c>
      <c r="H33" s="28">
        <v>20908.5</v>
      </c>
      <c r="I33" s="29">
        <v>6</v>
      </c>
      <c r="J33" s="26">
        <f>K33/I33</f>
        <v>285.16666666666669</v>
      </c>
      <c r="K33" s="29">
        <v>1711</v>
      </c>
      <c r="L33" s="28">
        <f>M33/K33</f>
        <v>99.82856224430158</v>
      </c>
      <c r="M33" s="28">
        <v>170806.67</v>
      </c>
      <c r="N33" s="29">
        <v>7</v>
      </c>
      <c r="O33" s="26">
        <f>P33/N33</f>
        <v>286.14285714285717</v>
      </c>
      <c r="P33" s="29">
        <v>2003</v>
      </c>
      <c r="Q33" s="28">
        <f>R33/P33</f>
        <v>101.03817274088868</v>
      </c>
      <c r="R33" s="28">
        <v>202379.46000000002</v>
      </c>
      <c r="S33" s="29">
        <v>5</v>
      </c>
      <c r="T33" s="26">
        <f>U33/S33</f>
        <v>264.39999999999998</v>
      </c>
      <c r="U33" s="29">
        <v>1322</v>
      </c>
      <c r="V33" s="28">
        <f>W33/U33</f>
        <v>94.906172465960665</v>
      </c>
      <c r="W33" s="28">
        <v>125465.95999999999</v>
      </c>
      <c r="X33" s="133">
        <f>'Factor D Back Up'!D451</f>
        <v>0</v>
      </c>
      <c r="Y33" s="26">
        <f>'Factor D Back Up'!E451</f>
        <v>0</v>
      </c>
      <c r="Z33" s="26">
        <f>'Factor D Back Up'!F451</f>
        <v>0</v>
      </c>
      <c r="AA33" s="26">
        <f>'Factor D Back Up'!G451</f>
        <v>0</v>
      </c>
      <c r="AB33" s="26">
        <f>'Factor D Back Up'!H451</f>
        <v>0</v>
      </c>
      <c r="AC33" s="29">
        <f>'Factor D Back Up'!D452</f>
        <v>5</v>
      </c>
      <c r="AD33" s="26">
        <f>'Factor D Back Up'!E452</f>
        <v>247.41984126984124</v>
      </c>
      <c r="AE33" s="29">
        <f>'Factor D Back Up'!F452</f>
        <v>1237.0992063492063</v>
      </c>
      <c r="AF33" s="28">
        <f>'Factor D Back Up'!G452</f>
        <v>500</v>
      </c>
      <c r="AG33" s="28">
        <f>'Factor D Back Up'!H452</f>
        <v>618549.60317460308</v>
      </c>
      <c r="AH33" s="29">
        <f>'Factor D Back Up'!D453</f>
        <v>5</v>
      </c>
      <c r="AI33" s="29">
        <f>'Factor D Back Up'!E453</f>
        <v>237.03650793650789</v>
      </c>
      <c r="AJ33" s="29">
        <f>'Factor D Back Up'!F453</f>
        <v>1185.1825396825395</v>
      </c>
      <c r="AK33" s="28">
        <f>'Factor D Back Up'!G453</f>
        <v>500</v>
      </c>
      <c r="AL33" s="275">
        <f>'Factor D Back Up'!H453</f>
        <v>592591.26984126971</v>
      </c>
      <c r="AM33" s="29">
        <f>'Factor D Back Up'!D454</f>
        <v>3</v>
      </c>
      <c r="AN33" s="29">
        <f>'Factor D Back Up'!E454</f>
        <v>226.65317460317453</v>
      </c>
      <c r="AO33" s="29">
        <f>'Factor D Back Up'!F454</f>
        <v>679.9595238095236</v>
      </c>
      <c r="AP33" s="28">
        <f>'Factor D Back Up'!G454</f>
        <v>500</v>
      </c>
      <c r="AQ33" s="275">
        <f>'Factor D Back Up'!H454</f>
        <v>339979.76190476178</v>
      </c>
      <c r="AR33" s="29">
        <f>'Factor D Back Up'!D455</f>
        <v>3</v>
      </c>
      <c r="AS33" s="29">
        <f>'Factor D Back Up'!E455</f>
        <v>216.26984126984118</v>
      </c>
      <c r="AT33" s="29">
        <f>'Factor D Back Up'!F455</f>
        <v>648.80952380952351</v>
      </c>
      <c r="AU33" s="28">
        <f>'Factor D Back Up'!G455</f>
        <v>501.49999999999994</v>
      </c>
      <c r="AV33" s="275">
        <f>'Factor D Back Up'!H455</f>
        <v>325377.97619047598</v>
      </c>
      <c r="AW33" s="29">
        <f>'Factor D Back Up'!D456</f>
        <v>3</v>
      </c>
      <c r="AX33" s="29">
        <f>'Factor D Back Up'!E456</f>
        <v>205.88650793650783</v>
      </c>
      <c r="AY33" s="29">
        <f>'Factor D Back Up'!F456</f>
        <v>617.65952380952353</v>
      </c>
      <c r="AZ33" s="28">
        <f>'Factor D Back Up'!G456</f>
        <v>512.5329999999999</v>
      </c>
      <c r="BA33" s="275">
        <f>'Factor D Back Up'!H456</f>
        <v>316570.88871666649</v>
      </c>
      <c r="BB33" s="124"/>
      <c r="BC33" s="124"/>
      <c r="BD33" s="124"/>
      <c r="BE33" s="124"/>
      <c r="BF33" s="124"/>
      <c r="BG33" s="124"/>
      <c r="BH33" s="124"/>
      <c r="BI33" s="124"/>
      <c r="BJ33" s="124"/>
      <c r="BK33" s="124"/>
      <c r="BL33" s="124"/>
      <c r="BM33" s="124"/>
      <c r="BN33" s="124"/>
      <c r="BO33" s="124"/>
      <c r="BP33" s="124"/>
      <c r="BQ33" s="124"/>
      <c r="BR33" s="124"/>
      <c r="BS33" s="124"/>
      <c r="BT33" s="124"/>
      <c r="BU33" s="124"/>
    </row>
    <row r="34" spans="1:89" x14ac:dyDescent="0.25">
      <c r="A34" s="106" t="s">
        <v>130</v>
      </c>
      <c r="B34" s="105" t="s">
        <v>277</v>
      </c>
      <c r="C34" s="105" t="s">
        <v>278</v>
      </c>
      <c r="D34" s="29">
        <v>0</v>
      </c>
      <c r="E34" s="26">
        <v>0</v>
      </c>
      <c r="F34" s="29">
        <v>0</v>
      </c>
      <c r="G34" s="28">
        <v>0</v>
      </c>
      <c r="H34" s="28">
        <v>0</v>
      </c>
      <c r="I34" s="29">
        <v>2</v>
      </c>
      <c r="J34" s="26">
        <f t="shared" ref="J34:J45" si="14">K34/I34</f>
        <v>1</v>
      </c>
      <c r="K34" s="29">
        <v>2</v>
      </c>
      <c r="L34" s="28">
        <f t="shared" ref="L34:L45" si="15">M34/K34</f>
        <v>5000</v>
      </c>
      <c r="M34" s="28">
        <v>10000</v>
      </c>
      <c r="N34" s="29">
        <v>0</v>
      </c>
      <c r="O34" s="26">
        <v>0</v>
      </c>
      <c r="P34" s="29">
        <v>0</v>
      </c>
      <c r="Q34" s="28">
        <v>0</v>
      </c>
      <c r="R34" s="28">
        <v>0</v>
      </c>
      <c r="S34" s="29">
        <v>1</v>
      </c>
      <c r="T34" s="26">
        <f t="shared" ref="T34:T45" si="16">U34/S34</f>
        <v>1</v>
      </c>
      <c r="U34" s="29">
        <v>1</v>
      </c>
      <c r="V34" s="28">
        <f t="shared" ref="V34:V45" si="17">W34/U34</f>
        <v>5000</v>
      </c>
      <c r="W34" s="28">
        <v>5000</v>
      </c>
      <c r="X34" s="133">
        <f>'Factor D Back Up'!D464</f>
        <v>2</v>
      </c>
      <c r="Y34" s="26">
        <f>'Factor D Back Up'!E464</f>
        <v>1</v>
      </c>
      <c r="Z34" s="26">
        <f>'Factor D Back Up'!F464</f>
        <v>2</v>
      </c>
      <c r="AA34" s="26">
        <f>'Factor D Back Up'!G464</f>
        <v>5000</v>
      </c>
      <c r="AB34" s="26">
        <f>'Factor D Back Up'!H464</f>
        <v>10000</v>
      </c>
      <c r="AC34" s="29">
        <f>'Factor D Back Up'!D465</f>
        <v>2</v>
      </c>
      <c r="AD34" s="26">
        <f>'Factor D Back Up'!E465</f>
        <v>1</v>
      </c>
      <c r="AE34" s="29">
        <f>'Factor D Back Up'!F465</f>
        <v>2</v>
      </c>
      <c r="AF34" s="28">
        <f>'Factor D Back Up'!G465</f>
        <v>5000</v>
      </c>
      <c r="AG34" s="28">
        <f>'Factor D Back Up'!H465</f>
        <v>10000</v>
      </c>
      <c r="AH34" s="29">
        <f>'Factor D Back Up'!D466</f>
        <v>2</v>
      </c>
      <c r="AI34" s="29">
        <f>'Factor D Back Up'!E466</f>
        <v>1</v>
      </c>
      <c r="AJ34" s="29">
        <f>'Factor D Back Up'!F466</f>
        <v>2</v>
      </c>
      <c r="AK34" s="28">
        <f>'Factor D Back Up'!G466</f>
        <v>5000</v>
      </c>
      <c r="AL34" s="275">
        <f>'Factor D Back Up'!H466</f>
        <v>10000</v>
      </c>
      <c r="AM34" s="29">
        <f>'Factor D Back Up'!D467</f>
        <v>2</v>
      </c>
      <c r="AN34" s="29">
        <f>'Factor D Back Up'!E467</f>
        <v>1</v>
      </c>
      <c r="AO34" s="29">
        <f>'Factor D Back Up'!F467</f>
        <v>2</v>
      </c>
      <c r="AP34" s="28">
        <f>'Factor D Back Up'!G467</f>
        <v>5000</v>
      </c>
      <c r="AQ34" s="275">
        <f>'Factor D Back Up'!H467</f>
        <v>10000</v>
      </c>
      <c r="AR34" s="29">
        <f>'Factor D Back Up'!D468</f>
        <v>2</v>
      </c>
      <c r="AS34" s="29">
        <f>'Factor D Back Up'!E468</f>
        <v>1</v>
      </c>
      <c r="AT34" s="29">
        <f>'Factor D Back Up'!F468</f>
        <v>2</v>
      </c>
      <c r="AU34" s="28">
        <f>'Factor D Back Up'!G468</f>
        <v>5000</v>
      </c>
      <c r="AV34" s="275">
        <f>'Factor D Back Up'!H468</f>
        <v>10000</v>
      </c>
      <c r="AW34" s="29">
        <f>'Factor D Back Up'!D469</f>
        <v>2</v>
      </c>
      <c r="AX34" s="29">
        <f>'Factor D Back Up'!E469</f>
        <v>1</v>
      </c>
      <c r="AY34" s="29">
        <f>'Factor D Back Up'!F469</f>
        <v>2</v>
      </c>
      <c r="AZ34" s="28">
        <f>'Factor D Back Up'!G469</f>
        <v>5000</v>
      </c>
      <c r="BA34" s="275">
        <f>'Factor D Back Up'!H469</f>
        <v>10000</v>
      </c>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row>
    <row r="35" spans="1:89" x14ac:dyDescent="0.25">
      <c r="A35" s="106" t="s">
        <v>239</v>
      </c>
      <c r="B35" s="105" t="s">
        <v>279</v>
      </c>
      <c r="C35" s="105" t="s">
        <v>298</v>
      </c>
      <c r="D35" s="29">
        <v>273</v>
      </c>
      <c r="E35" s="26">
        <f t="shared" ref="E35:E45" si="18">F35/D35</f>
        <v>3401.1831501831502</v>
      </c>
      <c r="F35" s="29">
        <v>928523</v>
      </c>
      <c r="G35" s="28">
        <f t="shared" ref="G35:G45" si="19">H35/F35</f>
        <v>3.9497829348330624</v>
      </c>
      <c r="H35" s="28">
        <v>3667464.3</v>
      </c>
      <c r="I35" s="29">
        <v>294</v>
      </c>
      <c r="J35" s="26">
        <f t="shared" si="14"/>
        <v>3580.0204081632655</v>
      </c>
      <c r="K35" s="29">
        <v>1052526</v>
      </c>
      <c r="L35" s="28">
        <f t="shared" si="15"/>
        <v>3.9475268544435007</v>
      </c>
      <c r="M35" s="28">
        <v>4154874.65</v>
      </c>
      <c r="N35" s="29">
        <v>420</v>
      </c>
      <c r="O35" s="26">
        <f t="shared" ref="O35:O45" si="20">P35/N35</f>
        <v>3091.0880952380953</v>
      </c>
      <c r="P35" s="29">
        <v>1298257</v>
      </c>
      <c r="Q35" s="28">
        <f t="shared" ref="Q35:Q45" si="21">R35/P35</f>
        <v>3.9460827478688709</v>
      </c>
      <c r="R35" s="28">
        <v>5123029.549999997</v>
      </c>
      <c r="S35" s="29">
        <v>525</v>
      </c>
      <c r="T35" s="26">
        <f t="shared" si="16"/>
        <v>3132.9942857142855</v>
      </c>
      <c r="U35" s="29">
        <v>1644822</v>
      </c>
      <c r="V35" s="28">
        <f t="shared" si="17"/>
        <v>3.9481770550247961</v>
      </c>
      <c r="W35" s="28">
        <v>6494048.4799999949</v>
      </c>
      <c r="X35" s="133">
        <f>'Factor D Back Up'!D477</f>
        <v>558</v>
      </c>
      <c r="Y35" s="26">
        <f>'Factor D Back Up'!E477</f>
        <v>3514.1917562724016</v>
      </c>
      <c r="Z35" s="26">
        <f>'Factor D Back Up'!F477</f>
        <v>1960919</v>
      </c>
      <c r="AA35" s="26">
        <f>'Factor D Back Up'!G477</f>
        <v>3.9494048963776676</v>
      </c>
      <c r="AB35" s="26">
        <f>'Factor D Back Up'!H477</f>
        <v>7744463.0999999996</v>
      </c>
      <c r="AC35" s="29">
        <f>'Factor D Back Up'!D478</f>
        <v>790</v>
      </c>
      <c r="AD35" s="26">
        <f>'Factor D Back Up'!E478</f>
        <v>3669.1950401092336</v>
      </c>
      <c r="AE35" s="29">
        <f>'Factor D Back Up'!F478</f>
        <v>2898664.0816862946</v>
      </c>
      <c r="AF35" s="28">
        <f>'Factor D Back Up'!G478</f>
        <v>3.8</v>
      </c>
      <c r="AG35" s="28">
        <f>'Factor D Back Up'!H478</f>
        <v>11014923.510407919</v>
      </c>
      <c r="AH35" s="29">
        <f>'Factor D Back Up'!D479</f>
        <v>814.81155778894458</v>
      </c>
      <c r="AI35" s="29">
        <f>'Factor D Back Up'!E479</f>
        <v>3880.7468706263862</v>
      </c>
      <c r="AJ35" s="29">
        <f>'Factor D Back Up'!F479</f>
        <v>3162077.4030396575</v>
      </c>
      <c r="AK35" s="28">
        <f>'Factor D Back Up'!G479</f>
        <v>3.8</v>
      </c>
      <c r="AL35" s="275">
        <f>'Factor D Back Up'!H479</f>
        <v>12015894.131550698</v>
      </c>
      <c r="AM35" s="29">
        <f>'Factor D Back Up'!D480</f>
        <v>924</v>
      </c>
      <c r="AN35" s="29">
        <f>'Factor D Back Up'!E480</f>
        <v>4220</v>
      </c>
      <c r="AO35" s="29">
        <f>'Factor D Back Up'!F480</f>
        <v>3899280</v>
      </c>
      <c r="AP35" s="28">
        <f>'Factor D Back Up'!G480</f>
        <v>5.43</v>
      </c>
      <c r="AQ35" s="275">
        <f>'Factor D Back Up'!H480</f>
        <v>21173090.399999999</v>
      </c>
      <c r="AR35" s="29">
        <f>'Factor D Back Up'!D481</f>
        <v>875</v>
      </c>
      <c r="AS35" s="29">
        <f>'Factor D Back Up'!E481</f>
        <v>4220</v>
      </c>
      <c r="AT35" s="29">
        <f>'Factor D Back Up'!F481</f>
        <v>3692500</v>
      </c>
      <c r="AU35" s="28">
        <f>'Factor D Back Up'!G481</f>
        <v>5.4462899999999994</v>
      </c>
      <c r="AV35" s="275">
        <f>'Factor D Back Up'!H481</f>
        <v>20110425.824999999</v>
      </c>
      <c r="AW35" s="29">
        <f>'Factor D Back Up'!D482</f>
        <v>825</v>
      </c>
      <c r="AX35" s="29">
        <f>'Factor D Back Up'!E482</f>
        <v>4220</v>
      </c>
      <c r="AY35" s="29">
        <f>'Factor D Back Up'!F482</f>
        <v>3481500</v>
      </c>
      <c r="AZ35" s="28">
        <f>'Factor D Back Up'!G482</f>
        <v>5.5661083799999993</v>
      </c>
      <c r="BA35" s="275">
        <f>'Factor D Back Up'!H482</f>
        <v>19378406.324969996</v>
      </c>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row>
    <row r="36" spans="1:89" x14ac:dyDescent="0.25">
      <c r="A36" s="106" t="s">
        <v>240</v>
      </c>
      <c r="B36" s="105" t="s">
        <v>279</v>
      </c>
      <c r="C36" s="105" t="s">
        <v>298</v>
      </c>
      <c r="D36" s="29">
        <v>20</v>
      </c>
      <c r="E36" s="26">
        <f t="shared" si="18"/>
        <v>1578.05</v>
      </c>
      <c r="F36" s="29">
        <v>31561</v>
      </c>
      <c r="G36" s="28">
        <f t="shared" si="19"/>
        <v>7.8994201704635474</v>
      </c>
      <c r="H36" s="28">
        <v>249313.6</v>
      </c>
      <c r="I36" s="29">
        <v>37</v>
      </c>
      <c r="J36" s="26">
        <f t="shared" si="14"/>
        <v>3167.8378378378379</v>
      </c>
      <c r="K36" s="29">
        <v>117210</v>
      </c>
      <c r="L36" s="28">
        <f t="shared" si="15"/>
        <v>7.7862830816483237</v>
      </c>
      <c r="M36" s="28">
        <v>912630.24</v>
      </c>
      <c r="N36" s="29">
        <v>54</v>
      </c>
      <c r="O36" s="26">
        <f t="shared" si="20"/>
        <v>3198.2407407407409</v>
      </c>
      <c r="P36" s="29">
        <v>172705</v>
      </c>
      <c r="Q36" s="28">
        <f t="shared" si="21"/>
        <v>7.8587217509626255</v>
      </c>
      <c r="R36" s="28">
        <v>1357240.5400000003</v>
      </c>
      <c r="S36" s="29">
        <v>68</v>
      </c>
      <c r="T36" s="26">
        <f t="shared" si="16"/>
        <v>2909.5</v>
      </c>
      <c r="U36" s="29">
        <v>197846</v>
      </c>
      <c r="V36" s="28">
        <f t="shared" si="17"/>
        <v>7.7398303225741216</v>
      </c>
      <c r="W36" s="28">
        <v>1531294.4699999997</v>
      </c>
      <c r="X36" s="133">
        <f>'Factor D Back Up'!D490</f>
        <v>75</v>
      </c>
      <c r="Y36" s="26">
        <f>'Factor D Back Up'!E490</f>
        <v>3377.8266666666668</v>
      </c>
      <c r="Z36" s="26">
        <f>'Factor D Back Up'!F490</f>
        <v>253337</v>
      </c>
      <c r="AA36" s="26">
        <f>'Factor D Back Up'!G490</f>
        <v>7.6864311963905783</v>
      </c>
      <c r="AB36" s="26">
        <f>'Factor D Back Up'!H490</f>
        <v>1947257.42</v>
      </c>
      <c r="AC36" s="29">
        <f>'Factor D Back Up'!D491</f>
        <v>93</v>
      </c>
      <c r="AD36" s="26">
        <f>'Factor D Back Up'!E491</f>
        <v>3289.4494494494497</v>
      </c>
      <c r="AE36" s="29">
        <f>'Factor D Back Up'!F491</f>
        <v>305918.79879879882</v>
      </c>
      <c r="AF36" s="28">
        <f>'Factor D Back Up'!G491</f>
        <v>6.77</v>
      </c>
      <c r="AG36" s="28">
        <f>'Factor D Back Up'!H491</f>
        <v>2071070.2678678678</v>
      </c>
      <c r="AH36" s="29">
        <f>'Factor D Back Up'!D492</f>
        <v>80</v>
      </c>
      <c r="AI36" s="29">
        <f>'Factor D Back Up'!E492</f>
        <v>3319.8523523523527</v>
      </c>
      <c r="AJ36" s="29">
        <f>'Factor D Back Up'!F492</f>
        <v>265588.18818818824</v>
      </c>
      <c r="AK36" s="28">
        <f>'Factor D Back Up'!G492</f>
        <v>6.67</v>
      </c>
      <c r="AL36" s="275">
        <f>'Factor D Back Up'!H492</f>
        <v>1771473.2152152155</v>
      </c>
      <c r="AM36" s="29">
        <f>'Factor D Back Up'!D493</f>
        <v>80</v>
      </c>
      <c r="AN36" s="29">
        <f>'Factor D Back Up'!E493</f>
        <v>3350.2552552552556</v>
      </c>
      <c r="AO36" s="29">
        <f>'Factor D Back Up'!F493</f>
        <v>268020.42042042047</v>
      </c>
      <c r="AP36" s="28">
        <f>'Factor D Back Up'!G493</f>
        <v>10.28</v>
      </c>
      <c r="AQ36" s="275">
        <f>'Factor D Back Up'!H493</f>
        <v>2755249.9219219224</v>
      </c>
      <c r="AR36" s="29">
        <f>'Factor D Back Up'!D494</f>
        <v>80</v>
      </c>
      <c r="AS36" s="29">
        <f>'Factor D Back Up'!E494</f>
        <v>3380.6581581581586</v>
      </c>
      <c r="AT36" s="29">
        <f>'Factor D Back Up'!F494</f>
        <v>270452.6526526527</v>
      </c>
      <c r="AU36" s="28">
        <f>'Factor D Back Up'!G494</f>
        <v>10.310839999999999</v>
      </c>
      <c r="AV36" s="275">
        <f>'Factor D Back Up'!H494</f>
        <v>2788594.0290770773</v>
      </c>
      <c r="AW36" s="29">
        <f>'Factor D Back Up'!D495</f>
        <v>80</v>
      </c>
      <c r="AX36" s="29">
        <f>'Factor D Back Up'!E495</f>
        <v>3411.0610610610615</v>
      </c>
      <c r="AY36" s="29">
        <f>'Factor D Back Up'!F495</f>
        <v>272884.88488488493</v>
      </c>
      <c r="AZ36" s="28">
        <f>'Factor D Back Up'!G495</f>
        <v>10.537678479999999</v>
      </c>
      <c r="BA36" s="275">
        <f>'Factor D Back Up'!H495</f>
        <v>2875573.178968729</v>
      </c>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row>
    <row r="37" spans="1:89" x14ac:dyDescent="0.25">
      <c r="A37" s="106" t="s">
        <v>24</v>
      </c>
      <c r="B37" s="349" t="s">
        <v>279</v>
      </c>
      <c r="C37" s="105" t="s">
        <v>298</v>
      </c>
      <c r="D37" s="29"/>
      <c r="E37" s="26"/>
      <c r="F37" s="29"/>
      <c r="G37" s="28"/>
      <c r="H37" s="28"/>
      <c r="I37" s="29"/>
      <c r="J37" s="26"/>
      <c r="K37" s="29"/>
      <c r="L37" s="28"/>
      <c r="M37" s="28"/>
      <c r="N37" s="29"/>
      <c r="O37" s="26"/>
      <c r="P37" s="29"/>
      <c r="Q37" s="28"/>
      <c r="R37" s="28"/>
      <c r="S37" s="29"/>
      <c r="T37" s="26"/>
      <c r="U37" s="29"/>
      <c r="V37" s="28"/>
      <c r="W37" s="28"/>
      <c r="X37" s="133"/>
      <c r="Y37" s="26"/>
      <c r="Z37" s="26"/>
      <c r="AA37" s="26"/>
      <c r="AB37" s="26"/>
      <c r="AC37" s="29"/>
      <c r="AD37" s="26"/>
      <c r="AE37" s="29"/>
      <c r="AF37" s="28"/>
      <c r="AG37" s="28"/>
      <c r="AH37" s="29">
        <f>'Factor D Back Up'!D1262</f>
        <v>0</v>
      </c>
      <c r="AI37" s="29">
        <f>'Factor D Back Up'!E1262</f>
        <v>0</v>
      </c>
      <c r="AJ37" s="29">
        <f>'Factor D Back Up'!F1262</f>
        <v>0</v>
      </c>
      <c r="AK37" s="28">
        <f>'Factor D Back Up'!G1262</f>
        <v>0</v>
      </c>
      <c r="AL37" s="275">
        <f>'Factor D Back Up'!H1262</f>
        <v>0</v>
      </c>
      <c r="AM37" s="29">
        <f>'Factor D Back Up'!D1263</f>
        <v>0</v>
      </c>
      <c r="AN37" s="29">
        <f>'Factor D Back Up'!E1263</f>
        <v>2200</v>
      </c>
      <c r="AO37" s="29">
        <f>'Factor D Back Up'!F1263</f>
        <v>0</v>
      </c>
      <c r="AP37" s="28">
        <f>'Factor D Back Up'!G1263</f>
        <v>8.1999999999999993</v>
      </c>
      <c r="AQ37" s="275">
        <f>'Factor D Back Up'!H1263</f>
        <v>0</v>
      </c>
      <c r="AR37" s="29">
        <f>'Factor D Back Up'!D1264</f>
        <v>90</v>
      </c>
      <c r="AS37" s="29">
        <f>'Factor D Back Up'!E1264</f>
        <v>2200</v>
      </c>
      <c r="AT37" s="29">
        <f>'Factor D Back Up'!F1264</f>
        <v>198000</v>
      </c>
      <c r="AU37" s="28">
        <f>'Factor D Back Up'!G1264</f>
        <v>8.2245999999999988</v>
      </c>
      <c r="AV37" s="275">
        <f>'Factor D Back Up'!H1264</f>
        <v>1628470.7999999998</v>
      </c>
      <c r="AW37" s="29">
        <f>'Factor D Back Up'!D1265</f>
        <v>120</v>
      </c>
      <c r="AX37" s="29">
        <f>'Factor D Back Up'!E1265</f>
        <v>2200</v>
      </c>
      <c r="AY37" s="29">
        <f>'Factor D Back Up'!F1265</f>
        <v>264000</v>
      </c>
      <c r="AZ37" s="28">
        <f>'Factor D Back Up'!G1265</f>
        <v>8.4055411999999983</v>
      </c>
      <c r="BA37" s="275">
        <f>'Factor D Back Up'!H1265</f>
        <v>2219062.8767999997</v>
      </c>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row>
    <row r="38" spans="1:89" x14ac:dyDescent="0.25">
      <c r="A38" s="106" t="s">
        <v>25</v>
      </c>
      <c r="B38" s="105"/>
      <c r="C38" s="105" t="s">
        <v>299</v>
      </c>
      <c r="D38" s="29"/>
      <c r="E38" s="26"/>
      <c r="F38" s="29"/>
      <c r="G38" s="28"/>
      <c r="H38" s="28"/>
      <c r="I38" s="29"/>
      <c r="J38" s="26"/>
      <c r="K38" s="29"/>
      <c r="L38" s="28"/>
      <c r="M38" s="28"/>
      <c r="N38" s="29"/>
      <c r="O38" s="26"/>
      <c r="P38" s="29"/>
      <c r="Q38" s="28"/>
      <c r="R38" s="28"/>
      <c r="S38" s="29"/>
      <c r="T38" s="26"/>
      <c r="U38" s="29"/>
      <c r="V38" s="28"/>
      <c r="W38" s="28"/>
      <c r="X38" s="133"/>
      <c r="Y38" s="26"/>
      <c r="Z38" s="26"/>
      <c r="AA38" s="26"/>
      <c r="AB38" s="26"/>
      <c r="AC38" s="29"/>
      <c r="AD38" s="26"/>
      <c r="AE38" s="29"/>
      <c r="AF38" s="28"/>
      <c r="AG38" s="28"/>
      <c r="AH38" s="29"/>
      <c r="AI38" s="29"/>
      <c r="AJ38" s="29"/>
      <c r="AK38" s="28"/>
      <c r="AL38" s="275"/>
      <c r="AM38" s="29">
        <f>'Factor D Back Up'!D1302</f>
        <v>0</v>
      </c>
      <c r="AN38" s="29">
        <f>'Factor D Back Up'!E1302</f>
        <v>260</v>
      </c>
      <c r="AO38" s="29">
        <f>'Factor D Back Up'!F1302</f>
        <v>0</v>
      </c>
      <c r="AP38" s="28">
        <f>'Factor D Back Up'!G1302</f>
        <v>12.3</v>
      </c>
      <c r="AQ38" s="275">
        <f>'Factor D Back Up'!H1302</f>
        <v>0</v>
      </c>
      <c r="AR38" s="29">
        <f>'Factor D Back Up'!D1303</f>
        <v>115</v>
      </c>
      <c r="AS38" s="29">
        <f>'Factor D Back Up'!E1303</f>
        <v>260</v>
      </c>
      <c r="AT38" s="29">
        <f>'Factor D Back Up'!F1303</f>
        <v>29900</v>
      </c>
      <c r="AU38" s="28">
        <f>'Factor D Back Up'!G1303</f>
        <v>12.3369</v>
      </c>
      <c r="AV38" s="275">
        <f>'Factor D Back Up'!H1303</f>
        <v>368873.31</v>
      </c>
      <c r="AW38" s="29">
        <f>'Factor D Back Up'!D1304</f>
        <v>120</v>
      </c>
      <c r="AX38" s="29">
        <f>'Factor D Back Up'!E1304</f>
        <v>260</v>
      </c>
      <c r="AY38" s="29">
        <f>'Factor D Back Up'!F1304</f>
        <v>31200</v>
      </c>
      <c r="AZ38" s="28">
        <f>'Factor D Back Up'!G1304</f>
        <v>12.608311800000001</v>
      </c>
      <c r="BA38" s="275">
        <f>'Factor D Back Up'!H1304</f>
        <v>393379.32816000003</v>
      </c>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row>
    <row r="39" spans="1:89" x14ac:dyDescent="0.25">
      <c r="A39" s="106" t="s">
        <v>224</v>
      </c>
      <c r="B39" s="105"/>
      <c r="C39" s="105" t="s">
        <v>298</v>
      </c>
      <c r="D39" s="29">
        <v>375</v>
      </c>
      <c r="E39" s="26">
        <f t="shared" si="18"/>
        <v>2661.1573333333336</v>
      </c>
      <c r="F39" s="29">
        <v>997934</v>
      </c>
      <c r="G39" s="28">
        <f t="shared" si="19"/>
        <v>3.9310936695212306</v>
      </c>
      <c r="H39" s="28">
        <v>3922972.03</v>
      </c>
      <c r="I39" s="29">
        <v>423</v>
      </c>
      <c r="J39" s="26">
        <f t="shared" si="14"/>
        <v>3240.078014184397</v>
      </c>
      <c r="K39" s="29">
        <v>1370553</v>
      </c>
      <c r="L39" s="28">
        <f t="shared" si="15"/>
        <v>3.9175328206935451</v>
      </c>
      <c r="M39" s="28">
        <v>5369186.3600000003</v>
      </c>
      <c r="N39" s="29">
        <v>436</v>
      </c>
      <c r="O39" s="26">
        <f t="shared" si="20"/>
        <v>3145.7087155963304</v>
      </c>
      <c r="P39" s="29">
        <v>1371529</v>
      </c>
      <c r="Q39" s="28">
        <f t="shared" si="21"/>
        <v>3.9484665143792075</v>
      </c>
      <c r="R39" s="28">
        <v>5415436.3300000001</v>
      </c>
      <c r="S39" s="29">
        <v>468</v>
      </c>
      <c r="T39" s="26">
        <f t="shared" si="16"/>
        <v>2912.4555555555553</v>
      </c>
      <c r="U39" s="29">
        <v>1363029.2</v>
      </c>
      <c r="V39" s="28">
        <f t="shared" si="17"/>
        <v>3.9487142388438925</v>
      </c>
      <c r="W39" s="28">
        <v>5382212.8099999996</v>
      </c>
      <c r="X39" s="133">
        <f>'Factor D Back Up'!D503</f>
        <v>518</v>
      </c>
      <c r="Y39" s="26">
        <f>'Factor D Back Up'!E503</f>
        <v>3054.6119884169884</v>
      </c>
      <c r="Z39" s="26">
        <f>'Factor D Back Up'!F503</f>
        <v>1582289.01</v>
      </c>
      <c r="AA39" s="26">
        <f>'Factor D Back Up'!G503</f>
        <v>3.9467115871581515</v>
      </c>
      <c r="AB39" s="26">
        <f>'Factor D Back Up'!H503</f>
        <v>6244838.3700000001</v>
      </c>
      <c r="AC39" s="29">
        <f>'Factor D Back Up'!D504</f>
        <v>338</v>
      </c>
      <c r="AD39" s="26">
        <f>'Factor D Back Up'!E504</f>
        <v>1296</v>
      </c>
      <c r="AE39" s="29">
        <f>'Factor D Back Up'!F504</f>
        <v>438048</v>
      </c>
      <c r="AF39" s="28">
        <f>'Factor D Back Up'!G504</f>
        <v>3.8</v>
      </c>
      <c r="AG39" s="28">
        <f>'Factor D Back Up'!H504</f>
        <v>1664582.4</v>
      </c>
      <c r="AH39" s="29">
        <f>'Factor D Back Up'!D505</f>
        <v>350</v>
      </c>
      <c r="AI39" s="29">
        <f>'Factor D Back Up'!E505</f>
        <v>1500</v>
      </c>
      <c r="AJ39" s="29">
        <f>'Factor D Back Up'!F505</f>
        <v>525000</v>
      </c>
      <c r="AK39" s="28">
        <f>'Factor D Back Up'!G505</f>
        <v>3.42</v>
      </c>
      <c r="AL39" s="275">
        <f>'Factor D Back Up'!H505</f>
        <v>1795500</v>
      </c>
      <c r="AM39" s="29">
        <f>'Factor D Back Up'!D506</f>
        <v>386</v>
      </c>
      <c r="AN39" s="29">
        <f>'Factor D Back Up'!E506</f>
        <v>1120</v>
      </c>
      <c r="AO39" s="29">
        <f>'Factor D Back Up'!F506</f>
        <v>432320</v>
      </c>
      <c r="AP39" s="28">
        <f>'Factor D Back Up'!G506</f>
        <v>4.68</v>
      </c>
      <c r="AQ39" s="275">
        <f>'Factor D Back Up'!H506</f>
        <v>2023257.5999999999</v>
      </c>
      <c r="AR39" s="29">
        <f>'Factor D Back Up'!D507</f>
        <v>380</v>
      </c>
      <c r="AS39" s="29">
        <f>'Factor D Back Up'!E507</f>
        <v>1120</v>
      </c>
      <c r="AT39" s="29">
        <f>'Factor D Back Up'!F507</f>
        <v>425600</v>
      </c>
      <c r="AU39" s="28">
        <f>'Factor D Back Up'!G507</f>
        <v>4.6940399999999993</v>
      </c>
      <c r="AV39" s="275">
        <f>'Factor D Back Up'!H507</f>
        <v>1997783.4239999996</v>
      </c>
      <c r="AW39" s="29">
        <f>'Factor D Back Up'!D508</f>
        <v>380</v>
      </c>
      <c r="AX39" s="29">
        <f>'Factor D Back Up'!E508</f>
        <v>1120</v>
      </c>
      <c r="AY39" s="29">
        <f>'Factor D Back Up'!F508</f>
        <v>425600</v>
      </c>
      <c r="AZ39" s="28">
        <f>'Factor D Back Up'!G508</f>
        <v>4.7973088799999992</v>
      </c>
      <c r="BA39" s="275">
        <f>'Factor D Back Up'!H508</f>
        <v>2041734.6593279997</v>
      </c>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row>
    <row r="40" spans="1:89" x14ac:dyDescent="0.25">
      <c r="A40" s="109" t="s">
        <v>242</v>
      </c>
      <c r="B40" s="105" t="s">
        <v>270</v>
      </c>
      <c r="C40" s="105" t="s">
        <v>298</v>
      </c>
      <c r="D40" s="29">
        <v>80</v>
      </c>
      <c r="E40" s="26">
        <f t="shared" si="18"/>
        <v>1068.5999999999999</v>
      </c>
      <c r="F40" s="29">
        <v>85488</v>
      </c>
      <c r="G40" s="28">
        <f t="shared" si="19"/>
        <v>10.126406981096762</v>
      </c>
      <c r="H40" s="28">
        <v>865686.28</v>
      </c>
      <c r="I40" s="29">
        <v>90</v>
      </c>
      <c r="J40" s="26">
        <f t="shared" si="14"/>
        <v>1654.8777777777777</v>
      </c>
      <c r="K40" s="29">
        <v>148939</v>
      </c>
      <c r="L40" s="28">
        <f t="shared" si="15"/>
        <v>10.367186499170803</v>
      </c>
      <c r="M40" s="28">
        <v>1544078.3900000001</v>
      </c>
      <c r="N40" s="29">
        <v>79</v>
      </c>
      <c r="O40" s="26">
        <f t="shared" si="20"/>
        <v>1554.8354430379748</v>
      </c>
      <c r="P40" s="29">
        <v>122832</v>
      </c>
      <c r="Q40" s="28">
        <f t="shared" si="21"/>
        <v>10.634712941253092</v>
      </c>
      <c r="R40" s="28">
        <v>1306283.0599999998</v>
      </c>
      <c r="S40" s="29">
        <v>56</v>
      </c>
      <c r="T40" s="26">
        <f t="shared" si="16"/>
        <v>1410.0714285714287</v>
      </c>
      <c r="U40" s="29">
        <v>78964</v>
      </c>
      <c r="V40" s="28">
        <f t="shared" si="17"/>
        <v>10.598131806899346</v>
      </c>
      <c r="W40" s="28">
        <v>836870.88</v>
      </c>
      <c r="X40" s="133">
        <f>'Factor D Back Up'!D516</f>
        <v>15</v>
      </c>
      <c r="Y40" s="26">
        <f>'Factor D Back Up'!E516</f>
        <v>275.13333333333333</v>
      </c>
      <c r="Z40" s="26">
        <f>'Factor D Back Up'!F516</f>
        <v>4127</v>
      </c>
      <c r="AA40" s="26">
        <f>'Factor D Back Up'!G516</f>
        <v>10.701228495275018</v>
      </c>
      <c r="AB40" s="26">
        <f>'Factor D Back Up'!H516</f>
        <v>44163.97</v>
      </c>
      <c r="AC40" s="29">
        <f>'Factor D Back Up'!D517</f>
        <v>25</v>
      </c>
      <c r="AD40" s="26">
        <f>'Factor D Back Up'!E517</f>
        <v>275.13333333333333</v>
      </c>
      <c r="AE40" s="29">
        <f>'Factor D Back Up'!F517</f>
        <v>6878.333333333333</v>
      </c>
      <c r="AF40" s="28">
        <f>'Factor D Back Up'!G517</f>
        <v>10.67</v>
      </c>
      <c r="AG40" s="28">
        <f>'Factor D Back Up'!H517</f>
        <v>73391.816666666666</v>
      </c>
      <c r="AH40" s="29">
        <f>'Factor D Back Up'!D518</f>
        <v>25.785175879396981</v>
      </c>
      <c r="AI40" s="29">
        <f>'Factor D Back Up'!E518</f>
        <v>275.13333333333333</v>
      </c>
      <c r="AJ40" s="29">
        <f>'Factor D Back Up'!F518</f>
        <v>7094.3613902847555</v>
      </c>
      <c r="AK40" s="28">
        <f>'Factor D Back Up'!G518</f>
        <v>11.75</v>
      </c>
      <c r="AL40" s="275">
        <f>'Factor D Back Up'!H518</f>
        <v>83358.746335845877</v>
      </c>
      <c r="AM40" s="29">
        <f>'Factor D Back Up'!D519</f>
        <v>5</v>
      </c>
      <c r="AN40" s="29">
        <f>'Factor D Back Up'!E519</f>
        <v>275.13333333333333</v>
      </c>
      <c r="AO40" s="29">
        <f>'Factor D Back Up'!F519</f>
        <v>1375.6666666666665</v>
      </c>
      <c r="AP40" s="28">
        <f>'Factor D Back Up'!G519</f>
        <v>11.86</v>
      </c>
      <c r="AQ40" s="275">
        <f>'Factor D Back Up'!H519</f>
        <v>16315.406666666664</v>
      </c>
      <c r="AR40" s="29">
        <f>'Factor D Back Up'!D520</f>
        <v>10</v>
      </c>
      <c r="AS40" s="29">
        <f>'Factor D Back Up'!E520</f>
        <v>275.13333333333333</v>
      </c>
      <c r="AT40" s="29">
        <f>'Factor D Back Up'!F520</f>
        <v>2751.333333333333</v>
      </c>
      <c r="AU40" s="28">
        <f>'Factor D Back Up'!G520</f>
        <v>11.895579999999999</v>
      </c>
      <c r="AV40" s="275">
        <f>'Factor D Back Up'!H520</f>
        <v>32728.705773333328</v>
      </c>
      <c r="AW40" s="29">
        <f>'Factor D Back Up'!D521</f>
        <v>10.174216027874564</v>
      </c>
      <c r="AX40" s="29">
        <f>'Factor D Back Up'!E521</f>
        <v>275.13333333333333</v>
      </c>
      <c r="AY40" s="29">
        <f>'Factor D Back Up'!F521</f>
        <v>2799.265969802555</v>
      </c>
      <c r="AZ40" s="28">
        <f>'Factor D Back Up'!G521</f>
        <v>12.157282759999999</v>
      </c>
      <c r="BA40" s="275">
        <f>'Factor D Back Up'!H521</f>
        <v>34031.467915335277</v>
      </c>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row>
    <row r="41" spans="1:89" x14ac:dyDescent="0.25">
      <c r="A41" s="109" t="s">
        <v>243</v>
      </c>
      <c r="B41" s="105" t="s">
        <v>270</v>
      </c>
      <c r="C41" s="105" t="s">
        <v>298</v>
      </c>
      <c r="D41" s="29">
        <v>17</v>
      </c>
      <c r="E41" s="26">
        <f t="shared" si="18"/>
        <v>1578.1176470588234</v>
      </c>
      <c r="F41" s="29">
        <v>26828</v>
      </c>
      <c r="G41" s="28">
        <f t="shared" si="19"/>
        <v>6.3265647830624712</v>
      </c>
      <c r="H41" s="28">
        <v>169729.08</v>
      </c>
      <c r="I41" s="29">
        <v>10</v>
      </c>
      <c r="J41" s="26">
        <f t="shared" si="14"/>
        <v>2064.1</v>
      </c>
      <c r="K41" s="29">
        <v>20641</v>
      </c>
      <c r="L41" s="28">
        <f t="shared" si="15"/>
        <v>6.3155026403759509</v>
      </c>
      <c r="M41" s="28">
        <v>130358.29000000001</v>
      </c>
      <c r="N41" s="29">
        <v>5</v>
      </c>
      <c r="O41" s="26">
        <f t="shared" si="20"/>
        <v>2730</v>
      </c>
      <c r="P41" s="29">
        <v>13650</v>
      </c>
      <c r="Q41" s="28">
        <f t="shared" si="21"/>
        <v>6.3285816849816845</v>
      </c>
      <c r="R41" s="28">
        <v>86385.14</v>
      </c>
      <c r="S41" s="29">
        <v>7</v>
      </c>
      <c r="T41" s="26">
        <f t="shared" si="16"/>
        <v>1218.2857142857142</v>
      </c>
      <c r="U41" s="29">
        <v>8528</v>
      </c>
      <c r="V41" s="28">
        <f t="shared" si="17"/>
        <v>6.2811421200750459</v>
      </c>
      <c r="W41" s="28">
        <v>53565.579999999994</v>
      </c>
      <c r="X41" s="133">
        <f>'Factor D Back Up'!D529</f>
        <v>5</v>
      </c>
      <c r="Y41" s="26">
        <f>'Factor D Back Up'!E529</f>
        <v>416</v>
      </c>
      <c r="Z41" s="26">
        <f>'Factor D Back Up'!F529</f>
        <v>2080</v>
      </c>
      <c r="AA41" s="26">
        <f>'Factor D Back Up'!G529</f>
        <v>6.3234615384615385</v>
      </c>
      <c r="AB41" s="26">
        <f>'Factor D Back Up'!H529</f>
        <v>13152.8</v>
      </c>
      <c r="AC41" s="29">
        <f>'Factor D Back Up'!D530</f>
        <v>5.1621271076523998</v>
      </c>
      <c r="AD41" s="26">
        <f>'Factor D Back Up'!E530</f>
        <v>275.13333333333333</v>
      </c>
      <c r="AE41" s="29">
        <f>'Factor D Back Up'!F530</f>
        <v>1420.2732382187635</v>
      </c>
      <c r="AF41" s="28">
        <f>'Factor D Back Up'!G530</f>
        <v>6.33</v>
      </c>
      <c r="AG41" s="28">
        <f>'Factor D Back Up'!H530</f>
        <v>8990.3295979247723</v>
      </c>
      <c r="AH41" s="29">
        <f>'Factor D Back Up'!D531</f>
        <v>5.3242542153047987</v>
      </c>
      <c r="AI41" s="29">
        <f>'Factor D Back Up'!E531</f>
        <v>275.13333333333333</v>
      </c>
      <c r="AJ41" s="29">
        <f>'Factor D Back Up'!F531</f>
        <v>1464.8798097708602</v>
      </c>
      <c r="AK41" s="28">
        <f>'Factor D Back Up'!G531</f>
        <v>7.12</v>
      </c>
      <c r="AL41" s="275">
        <f>'Factor D Back Up'!H531</f>
        <v>10429.944245568526</v>
      </c>
      <c r="AM41" s="29">
        <f>'Factor D Back Up'!D532</f>
        <v>5</v>
      </c>
      <c r="AN41" s="29">
        <f>'Factor D Back Up'!E532</f>
        <v>275.13333333333333</v>
      </c>
      <c r="AO41" s="29">
        <f>'Factor D Back Up'!F532</f>
        <v>1375.6666666666665</v>
      </c>
      <c r="AP41" s="28">
        <f>'Factor D Back Up'!G532</f>
        <v>7.14</v>
      </c>
      <c r="AQ41" s="275">
        <f>'Factor D Back Up'!H532</f>
        <v>9822.2599999999984</v>
      </c>
      <c r="AR41" s="29">
        <f>'Factor D Back Up'!D533</f>
        <v>10</v>
      </c>
      <c r="AS41" s="29">
        <f>'Factor D Back Up'!E533</f>
        <v>275.13333333333333</v>
      </c>
      <c r="AT41" s="29">
        <f>'Factor D Back Up'!F533</f>
        <v>2751.333333333333</v>
      </c>
      <c r="AU41" s="28">
        <f>'Factor D Back Up'!G533</f>
        <v>7.1614199999999988</v>
      </c>
      <c r="AV41" s="275">
        <f>'Factor D Back Up'!H533</f>
        <v>19703.453559999994</v>
      </c>
      <c r="AW41" s="29">
        <f>'Factor D Back Up'!D534</f>
        <v>10.174216027874564</v>
      </c>
      <c r="AX41" s="29">
        <f>'Factor D Back Up'!E534</f>
        <v>275.13333333333333</v>
      </c>
      <c r="AY41" s="29">
        <f>'Factor D Back Up'!F534</f>
        <v>2799.265969802555</v>
      </c>
      <c r="AZ41" s="28">
        <f>'Factor D Back Up'!G534</f>
        <v>7.3189712399999989</v>
      </c>
      <c r="BA41" s="275">
        <f>'Factor D Back Up'!H534</f>
        <v>20487.747126095604</v>
      </c>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row>
    <row r="42" spans="1:89" x14ac:dyDescent="0.25">
      <c r="A42" s="109" t="s">
        <v>244</v>
      </c>
      <c r="B42" s="105" t="s">
        <v>330</v>
      </c>
      <c r="C42" s="105" t="s">
        <v>298</v>
      </c>
      <c r="D42" s="29">
        <v>36</v>
      </c>
      <c r="E42" s="26">
        <f t="shared" si="18"/>
        <v>1321.1944444444443</v>
      </c>
      <c r="F42" s="29">
        <v>47563</v>
      </c>
      <c r="G42" s="28">
        <f t="shared" si="19"/>
        <v>10.719000693816623</v>
      </c>
      <c r="H42" s="28">
        <v>509827.83</v>
      </c>
      <c r="I42" s="29">
        <v>75</v>
      </c>
      <c r="J42" s="26">
        <f t="shared" si="14"/>
        <v>2013.72</v>
      </c>
      <c r="K42" s="29">
        <v>151029</v>
      </c>
      <c r="L42" s="28">
        <f t="shared" si="15"/>
        <v>10.678877632772513</v>
      </c>
      <c r="M42" s="28">
        <v>1612820.21</v>
      </c>
      <c r="N42" s="29">
        <v>73</v>
      </c>
      <c r="O42" s="26">
        <f t="shared" si="20"/>
        <v>2421.8904109589039</v>
      </c>
      <c r="P42" s="29">
        <v>176798</v>
      </c>
      <c r="Q42" s="28">
        <f t="shared" si="21"/>
        <v>10.623871254199708</v>
      </c>
      <c r="R42" s="28">
        <v>1878279.19</v>
      </c>
      <c r="S42" s="29">
        <v>63</v>
      </c>
      <c r="T42" s="26">
        <f t="shared" si="16"/>
        <v>1168.936507936508</v>
      </c>
      <c r="U42" s="29">
        <v>73643</v>
      </c>
      <c r="V42" s="28">
        <f t="shared" si="17"/>
        <v>10.696424914791629</v>
      </c>
      <c r="W42" s="28">
        <v>787716.82</v>
      </c>
      <c r="X42" s="133">
        <f>'Factor D Back Up'!D542</f>
        <v>39</v>
      </c>
      <c r="Y42" s="26">
        <f>'Factor D Back Up'!E542</f>
        <v>352.41025641025641</v>
      </c>
      <c r="Z42" s="26">
        <f>'Factor D Back Up'!F542</f>
        <v>13744</v>
      </c>
      <c r="AA42" s="26">
        <f>'Factor D Back Up'!G542</f>
        <v>10.499531431897555</v>
      </c>
      <c r="AB42" s="26">
        <f>'Factor D Back Up'!H542</f>
        <v>144305.56</v>
      </c>
      <c r="AC42" s="29">
        <f>'Factor D Back Up'!D543</f>
        <v>40.264591439688722</v>
      </c>
      <c r="AD42" s="26">
        <f>'Factor D Back Up'!E543</f>
        <v>352.41025641025641</v>
      </c>
      <c r="AE42" s="29">
        <f>'Factor D Back Up'!F543</f>
        <v>14189.654993514918</v>
      </c>
      <c r="AF42" s="28">
        <f>'Factor D Back Up'!G543</f>
        <v>10.67</v>
      </c>
      <c r="AG42" s="28">
        <f>'Factor D Back Up'!H543</f>
        <v>151403.61878080416</v>
      </c>
      <c r="AH42" s="29">
        <f>'Factor D Back Up'!D544</f>
        <v>30</v>
      </c>
      <c r="AI42" s="29">
        <f>'Factor D Back Up'!E544</f>
        <v>352.41025641025641</v>
      </c>
      <c r="AJ42" s="29">
        <f>'Factor D Back Up'!F544</f>
        <v>10572.307692307691</v>
      </c>
      <c r="AK42" s="28">
        <f>'Factor D Back Up'!G544</f>
        <v>11.75</v>
      </c>
      <c r="AL42" s="275">
        <f>'Factor D Back Up'!H544</f>
        <v>124224.61538461538</v>
      </c>
      <c r="AM42" s="29">
        <f>'Factor D Back Up'!D545</f>
        <v>24</v>
      </c>
      <c r="AN42" s="29">
        <f>'Factor D Back Up'!E545</f>
        <v>200</v>
      </c>
      <c r="AO42" s="29">
        <f>'Factor D Back Up'!F545</f>
        <v>4800</v>
      </c>
      <c r="AP42" s="28">
        <f>'Factor D Back Up'!G545</f>
        <v>11.86</v>
      </c>
      <c r="AQ42" s="275">
        <f>'Factor D Back Up'!H545</f>
        <v>56928</v>
      </c>
      <c r="AR42" s="29">
        <f>'Factor D Back Up'!D546</f>
        <v>30</v>
      </c>
      <c r="AS42" s="29">
        <f>'Factor D Back Up'!E546</f>
        <v>200</v>
      </c>
      <c r="AT42" s="29">
        <f>'Factor D Back Up'!F546</f>
        <v>6000</v>
      </c>
      <c r="AU42" s="28">
        <f>'Factor D Back Up'!G546</f>
        <v>11.895579999999999</v>
      </c>
      <c r="AV42" s="275">
        <f>'Factor D Back Up'!H546</f>
        <v>71373.48</v>
      </c>
      <c r="AW42" s="29">
        <f>'Factor D Back Up'!D547</f>
        <v>35</v>
      </c>
      <c r="AX42" s="29">
        <f>'Factor D Back Up'!E547</f>
        <v>200</v>
      </c>
      <c r="AY42" s="29">
        <f>'Factor D Back Up'!F547</f>
        <v>7000</v>
      </c>
      <c r="AZ42" s="28">
        <f>'Factor D Back Up'!G547</f>
        <v>12.157282759999999</v>
      </c>
      <c r="BA42" s="275">
        <f>'Factor D Back Up'!H547</f>
        <v>85100.979319999999</v>
      </c>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row>
    <row r="43" spans="1:89" x14ac:dyDescent="0.25">
      <c r="A43" s="109" t="s">
        <v>245</v>
      </c>
      <c r="B43" s="105" t="s">
        <v>330</v>
      </c>
      <c r="C43" s="105" t="s">
        <v>298</v>
      </c>
      <c r="D43" s="29">
        <v>103</v>
      </c>
      <c r="E43" s="26">
        <f t="shared" si="18"/>
        <v>1401.6504854368932</v>
      </c>
      <c r="F43" s="29">
        <v>144370</v>
      </c>
      <c r="G43" s="28">
        <f t="shared" si="19"/>
        <v>6.2958421417191932</v>
      </c>
      <c r="H43" s="28">
        <v>908930.73</v>
      </c>
      <c r="I43" s="29">
        <v>88</v>
      </c>
      <c r="J43" s="26">
        <f t="shared" si="14"/>
        <v>1694.5454545454545</v>
      </c>
      <c r="K43" s="29">
        <v>149120</v>
      </c>
      <c r="L43" s="28">
        <f t="shared" si="15"/>
        <v>6.2715342677038617</v>
      </c>
      <c r="M43" s="28">
        <v>935211.18999999983</v>
      </c>
      <c r="N43" s="29">
        <v>76</v>
      </c>
      <c r="O43" s="26">
        <f t="shared" si="20"/>
        <v>1948.4342105263158</v>
      </c>
      <c r="P43" s="29">
        <v>148081</v>
      </c>
      <c r="Q43" s="28">
        <f t="shared" si="21"/>
        <v>6.3156047028315596</v>
      </c>
      <c r="R43" s="28">
        <v>935221.06000000017</v>
      </c>
      <c r="S43" s="29">
        <v>77</v>
      </c>
      <c r="T43" s="26">
        <f t="shared" si="16"/>
        <v>1201.7142857142858</v>
      </c>
      <c r="U43" s="29">
        <v>92532</v>
      </c>
      <c r="V43" s="28">
        <f t="shared" si="17"/>
        <v>6.2854907491462431</v>
      </c>
      <c r="W43" s="28">
        <v>581609.03000000014</v>
      </c>
      <c r="X43" s="133">
        <f>'Factor D Back Up'!D555</f>
        <v>51</v>
      </c>
      <c r="Y43" s="26">
        <f>'Factor D Back Up'!E555</f>
        <v>273.61333333333334</v>
      </c>
      <c r="Z43" s="26">
        <f>'Factor D Back Up'!F555</f>
        <v>13954.28</v>
      </c>
      <c r="AA43" s="26">
        <f>'Factor D Back Up'!G555</f>
        <v>6.3046764146914063</v>
      </c>
      <c r="AB43" s="26">
        <f>'Factor D Back Up'!H555</f>
        <v>87977.22</v>
      </c>
      <c r="AC43" s="29">
        <f>'Factor D Back Up'!D556</f>
        <v>56.756577268551609</v>
      </c>
      <c r="AD43" s="26">
        <f>'Factor D Back Up'!E556</f>
        <v>273.61333333333334</v>
      </c>
      <c r="AE43" s="29">
        <f>'Factor D Back Up'!F556</f>
        <v>15529.356295039302</v>
      </c>
      <c r="AF43" s="28">
        <f>'Factor D Back Up'!G556</f>
        <v>6.33</v>
      </c>
      <c r="AG43" s="28">
        <f>'Factor D Back Up'!H556</f>
        <v>98300.825347598788</v>
      </c>
      <c r="AH43" s="29">
        <f>'Factor D Back Up'!D557</f>
        <v>51.099552158824139</v>
      </c>
      <c r="AI43" s="29">
        <f>'Factor D Back Up'!E557</f>
        <v>273.61333333333334</v>
      </c>
      <c r="AJ43" s="29">
        <f>'Factor D Back Up'!F557</f>
        <v>13981.518798016403</v>
      </c>
      <c r="AK43" s="28">
        <f>'Factor D Back Up'!G557</f>
        <v>7.12</v>
      </c>
      <c r="AL43" s="275">
        <f>'Factor D Back Up'!H557</f>
        <v>99548.413841876783</v>
      </c>
      <c r="AM43" s="29">
        <f>'Factor D Back Up'!D558</f>
        <v>13</v>
      </c>
      <c r="AN43" s="29">
        <f>'Factor D Back Up'!E558</f>
        <v>273.61333333333334</v>
      </c>
      <c r="AO43" s="29">
        <f>'Factor D Back Up'!F558</f>
        <v>3556.9733333333334</v>
      </c>
      <c r="AP43" s="28">
        <f>'Factor D Back Up'!G558</f>
        <v>7.14</v>
      </c>
      <c r="AQ43" s="275">
        <f>'Factor D Back Up'!H558</f>
        <v>25396.7896</v>
      </c>
      <c r="AR43" s="29">
        <f>'Factor D Back Up'!D559</f>
        <v>18</v>
      </c>
      <c r="AS43" s="29">
        <f>'Factor D Back Up'!E559</f>
        <v>273.61333333333334</v>
      </c>
      <c r="AT43" s="29">
        <f>'Factor D Back Up'!F559</f>
        <v>4925.04</v>
      </c>
      <c r="AU43" s="28">
        <f>'Factor D Back Up'!G559</f>
        <v>7.1614199999999988</v>
      </c>
      <c r="AV43" s="275">
        <f>'Factor D Back Up'!H559</f>
        <v>35270.279956799997</v>
      </c>
      <c r="AW43" s="29">
        <f>'Factor D Back Up'!D560</f>
        <v>25</v>
      </c>
      <c r="AX43" s="29">
        <f>'Factor D Back Up'!E560</f>
        <v>273.61333333333334</v>
      </c>
      <c r="AY43" s="29">
        <f>'Factor D Back Up'!F560</f>
        <v>6840.3333333333339</v>
      </c>
      <c r="AZ43" s="28">
        <f>'Factor D Back Up'!G560</f>
        <v>7.3189712399999989</v>
      </c>
      <c r="BA43" s="275">
        <f>'Factor D Back Up'!H560</f>
        <v>50064.202938679999</v>
      </c>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x14ac:dyDescent="0.25">
      <c r="A44" s="109" t="s">
        <v>246</v>
      </c>
      <c r="B44" s="105" t="s">
        <v>330</v>
      </c>
      <c r="C44" s="105" t="s">
        <v>298</v>
      </c>
      <c r="D44" s="29">
        <v>63</v>
      </c>
      <c r="E44" s="26">
        <f t="shared" si="18"/>
        <v>1915.2063492063492</v>
      </c>
      <c r="F44" s="29">
        <v>120658</v>
      </c>
      <c r="G44" s="28">
        <f t="shared" si="19"/>
        <v>10.416051898755159</v>
      </c>
      <c r="H44" s="28">
        <v>1256779.99</v>
      </c>
      <c r="I44" s="29">
        <v>85</v>
      </c>
      <c r="J44" s="26">
        <f t="shared" si="14"/>
        <v>2240.1058823529411</v>
      </c>
      <c r="K44" s="29">
        <v>190409</v>
      </c>
      <c r="L44" s="28">
        <f t="shared" si="15"/>
        <v>10.218882143176005</v>
      </c>
      <c r="M44" s="28">
        <v>1945767.13</v>
      </c>
      <c r="N44" s="29">
        <v>103</v>
      </c>
      <c r="O44" s="26">
        <f t="shared" si="20"/>
        <v>2743.6699029126212</v>
      </c>
      <c r="P44" s="29">
        <v>282598</v>
      </c>
      <c r="Q44" s="28">
        <f t="shared" si="21"/>
        <v>10.695692255429973</v>
      </c>
      <c r="R44" s="28">
        <v>3022581.2399999998</v>
      </c>
      <c r="S44" s="29">
        <v>143</v>
      </c>
      <c r="T44" s="26">
        <f t="shared" si="16"/>
        <v>1739.4755244755245</v>
      </c>
      <c r="U44" s="29">
        <v>248745</v>
      </c>
      <c r="V44" s="28">
        <f t="shared" si="17"/>
        <v>10.606899877384469</v>
      </c>
      <c r="W44" s="28">
        <v>2638413.31</v>
      </c>
      <c r="X44" s="133">
        <f>'Factor D Back Up'!D568</f>
        <v>98</v>
      </c>
      <c r="Y44" s="26">
        <f>'Factor D Back Up'!E568</f>
        <v>870.5204081632653</v>
      </c>
      <c r="Z44" s="26">
        <f>'Factor D Back Up'!F568</f>
        <v>85311</v>
      </c>
      <c r="AA44" s="26">
        <f>'Factor D Back Up'!G568</f>
        <v>10.658882793543622</v>
      </c>
      <c r="AB44" s="26">
        <f>'Factor D Back Up'!H568</f>
        <v>909319.95</v>
      </c>
      <c r="AC44" s="29">
        <f>'Factor D Back Up'!D569</f>
        <v>81.134390661478619</v>
      </c>
      <c r="AD44" s="26">
        <f>'Factor D Back Up'!E569</f>
        <v>870.5204081632653</v>
      </c>
      <c r="AE44" s="29">
        <f>'Factor D Back Up'!F569</f>
        <v>70629.142874708195</v>
      </c>
      <c r="AF44" s="28">
        <f>'Factor D Back Up'!G569</f>
        <v>10.67</v>
      </c>
      <c r="AG44" s="28">
        <f>'Factor D Back Up'!H569</f>
        <v>753612.95447313646</v>
      </c>
      <c r="AH44" s="29">
        <f>'Factor D Back Up'!D570</f>
        <v>83.682581322957205</v>
      </c>
      <c r="AI44" s="29">
        <f>'Factor D Back Up'!E570</f>
        <v>870.5204081632653</v>
      </c>
      <c r="AJ44" s="29">
        <f>'Factor D Back Up'!F570</f>
        <v>72847.394849416349</v>
      </c>
      <c r="AK44" s="28">
        <f>'Factor D Back Up'!G570</f>
        <v>11.75</v>
      </c>
      <c r="AL44" s="275">
        <f>'Factor D Back Up'!H570</f>
        <v>855956.88948064204</v>
      </c>
      <c r="AM44" s="29">
        <f>'Factor D Back Up'!D571</f>
        <v>62</v>
      </c>
      <c r="AN44" s="29">
        <f>'Factor D Back Up'!E571</f>
        <v>300</v>
      </c>
      <c r="AO44" s="29">
        <f>'Factor D Back Up'!F571</f>
        <v>18600</v>
      </c>
      <c r="AP44" s="28">
        <f>'Factor D Back Up'!G571</f>
        <v>11.86</v>
      </c>
      <c r="AQ44" s="275">
        <f>'Factor D Back Up'!H571</f>
        <v>220596</v>
      </c>
      <c r="AR44" s="29">
        <f>'Factor D Back Up'!D572</f>
        <v>68</v>
      </c>
      <c r="AS44" s="29">
        <f>'Factor D Back Up'!E572</f>
        <v>300</v>
      </c>
      <c r="AT44" s="29">
        <f>'Factor D Back Up'!F572</f>
        <v>20400</v>
      </c>
      <c r="AU44" s="28">
        <f>'Factor D Back Up'!G572</f>
        <v>11.895579999999999</v>
      </c>
      <c r="AV44" s="275">
        <f>'Factor D Back Up'!H572</f>
        <v>242669.83199999997</v>
      </c>
      <c r="AW44" s="29">
        <f>'Factor D Back Up'!D573</f>
        <v>75</v>
      </c>
      <c r="AX44" s="29">
        <f>'Factor D Back Up'!E573</f>
        <v>300</v>
      </c>
      <c r="AY44" s="29">
        <f>'Factor D Back Up'!F573</f>
        <v>22500</v>
      </c>
      <c r="AZ44" s="28">
        <f>'Factor D Back Up'!G573</f>
        <v>12.157282759999999</v>
      </c>
      <c r="BA44" s="275">
        <f>'Factor D Back Up'!H573</f>
        <v>273538.86209999997</v>
      </c>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row>
    <row r="45" spans="1:89" x14ac:dyDescent="0.25">
      <c r="A45" s="109" t="s">
        <v>247</v>
      </c>
      <c r="B45" s="105" t="s">
        <v>330</v>
      </c>
      <c r="C45" s="105" t="s">
        <v>298</v>
      </c>
      <c r="D45" s="29">
        <v>128</v>
      </c>
      <c r="E45" s="26">
        <f t="shared" si="18"/>
        <v>2000</v>
      </c>
      <c r="F45" s="29">
        <v>256000</v>
      </c>
      <c r="G45" s="28">
        <f t="shared" si="19"/>
        <v>6.3253833984374994</v>
      </c>
      <c r="H45" s="28">
        <v>1619298.15</v>
      </c>
      <c r="I45" s="29">
        <v>130</v>
      </c>
      <c r="J45" s="26">
        <f t="shared" si="14"/>
        <v>2255.1076923076921</v>
      </c>
      <c r="K45" s="29">
        <v>293164</v>
      </c>
      <c r="L45" s="28">
        <f t="shared" si="15"/>
        <v>6.3277232879889764</v>
      </c>
      <c r="M45" s="28">
        <v>1855060.6700000004</v>
      </c>
      <c r="N45" s="29">
        <v>133</v>
      </c>
      <c r="O45" s="26">
        <f t="shared" si="20"/>
        <v>2278.3834586466164</v>
      </c>
      <c r="P45" s="29">
        <v>303025</v>
      </c>
      <c r="Q45" s="28">
        <f t="shared" si="21"/>
        <v>6.3276792343866015</v>
      </c>
      <c r="R45" s="28">
        <v>1917445</v>
      </c>
      <c r="S45" s="29">
        <v>154</v>
      </c>
      <c r="T45" s="26">
        <f t="shared" si="16"/>
        <v>1698.9610389610389</v>
      </c>
      <c r="U45" s="29">
        <v>261640</v>
      </c>
      <c r="V45" s="28">
        <f t="shared" si="17"/>
        <v>6.3013302247362768</v>
      </c>
      <c r="W45" s="28">
        <v>1648680.0399999996</v>
      </c>
      <c r="X45" s="133">
        <f>'Factor D Back Up'!D581</f>
        <v>111</v>
      </c>
      <c r="Y45" s="26">
        <f>'Factor D Back Up'!E581</f>
        <v>813.6734234234234</v>
      </c>
      <c r="Z45" s="26">
        <f>'Factor D Back Up'!F581</f>
        <v>90317.75</v>
      </c>
      <c r="AA45" s="26">
        <f>'Factor D Back Up'!G581</f>
        <v>6.3223119486479682</v>
      </c>
      <c r="AB45" s="26">
        <f>'Factor D Back Up'!H581</f>
        <v>571016.99</v>
      </c>
      <c r="AC45" s="29">
        <f>'Factor D Back Up'!D582</f>
        <v>101.47141634241245</v>
      </c>
      <c r="AD45" s="26">
        <f>'Factor D Back Up'!E582</f>
        <v>1698.9610389610389</v>
      </c>
      <c r="AE45" s="29">
        <f>'Factor D Back Up'!F582</f>
        <v>172395.9829339532</v>
      </c>
      <c r="AF45" s="28">
        <f>'Factor D Back Up'!G582</f>
        <v>6.33</v>
      </c>
      <c r="AG45" s="28">
        <f>'Factor D Back Up'!H582</f>
        <v>1091266.5719719238</v>
      </c>
      <c r="AH45" s="29">
        <f>'Factor D Back Up'!D583</f>
        <v>104.6583326848249</v>
      </c>
      <c r="AI45" s="29">
        <f>'Factor D Back Up'!E583</f>
        <v>813.6734234234234</v>
      </c>
      <c r="AJ45" s="29">
        <f>'Factor D Back Up'!F583</f>
        <v>85157.703845449039</v>
      </c>
      <c r="AK45" s="28">
        <f>'Factor D Back Up'!G583</f>
        <v>7.12</v>
      </c>
      <c r="AL45" s="275">
        <f>'Factor D Back Up'!H583</f>
        <v>606322.85137959721</v>
      </c>
      <c r="AM45" s="29">
        <f>'Factor D Back Up'!D584</f>
        <v>34</v>
      </c>
      <c r="AN45" s="29">
        <f>'Factor D Back Up'!E584</f>
        <v>300</v>
      </c>
      <c r="AO45" s="29">
        <f>'Factor D Back Up'!F584</f>
        <v>10200</v>
      </c>
      <c r="AP45" s="28">
        <f>'Factor D Back Up'!G584</f>
        <v>7.14</v>
      </c>
      <c r="AQ45" s="275">
        <f>'Factor D Back Up'!H584</f>
        <v>72828</v>
      </c>
      <c r="AR45" s="29">
        <f>'Factor D Back Up'!D585</f>
        <v>40</v>
      </c>
      <c r="AS45" s="29">
        <f>'Factor D Back Up'!E585</f>
        <v>300</v>
      </c>
      <c r="AT45" s="29">
        <f>'Factor D Back Up'!F585</f>
        <v>12000</v>
      </c>
      <c r="AU45" s="28">
        <f>'Factor D Back Up'!G585</f>
        <v>7.1614199999999988</v>
      </c>
      <c r="AV45" s="275">
        <f>'Factor D Back Up'!H585</f>
        <v>85937.039999999979</v>
      </c>
      <c r="AW45" s="29">
        <f>'Factor D Back Up'!D586</f>
        <v>45</v>
      </c>
      <c r="AX45" s="29">
        <f>'Factor D Back Up'!E586</f>
        <v>300</v>
      </c>
      <c r="AY45" s="29">
        <f>'Factor D Back Up'!F586</f>
        <v>13500</v>
      </c>
      <c r="AZ45" s="28">
        <f>'Factor D Back Up'!G586</f>
        <v>7.3189712399999989</v>
      </c>
      <c r="BA45" s="275">
        <f>'Factor D Back Up'!H586</f>
        <v>98806.111739999978</v>
      </c>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row>
    <row r="46" spans="1:89" x14ac:dyDescent="0.25">
      <c r="A46" s="106" t="s">
        <v>214</v>
      </c>
      <c r="B46" s="105"/>
      <c r="C46" s="105"/>
      <c r="D46" s="29"/>
      <c r="E46" s="26"/>
      <c r="F46" s="29"/>
      <c r="G46" s="28"/>
      <c r="H46" s="28"/>
      <c r="I46" s="29"/>
      <c r="J46" s="26"/>
      <c r="K46" s="29"/>
      <c r="L46" s="28"/>
      <c r="M46" s="28"/>
      <c r="N46" s="29"/>
      <c r="O46" s="26"/>
      <c r="P46" s="29"/>
      <c r="Q46" s="28"/>
      <c r="R46" s="28"/>
      <c r="S46" s="29"/>
      <c r="T46" s="26"/>
      <c r="U46" s="29"/>
      <c r="V46" s="28"/>
      <c r="W46" s="28"/>
      <c r="X46" s="133">
        <f>'Factor D Back Up'!D907</f>
        <v>0</v>
      </c>
      <c r="Y46" s="26">
        <f>'Factor D Back Up'!E907</f>
        <v>0</v>
      </c>
      <c r="Z46" s="26">
        <f>'Factor D Back Up'!F907</f>
        <v>0</v>
      </c>
      <c r="AA46" s="26">
        <f>'Factor D Back Up'!G907</f>
        <v>0</v>
      </c>
      <c r="AB46" s="26">
        <f>'Factor D Back Up'!H907</f>
        <v>0</v>
      </c>
      <c r="AC46" s="29">
        <f>'Factor D Back Up'!D908</f>
        <v>15.176653696498056</v>
      </c>
      <c r="AD46" s="26">
        <f>'Factor D Back Up'!E908</f>
        <v>4224</v>
      </c>
      <c r="AE46" s="29">
        <f>'Factor D Back Up'!F908</f>
        <v>64106.18521400779</v>
      </c>
      <c r="AF46" s="28">
        <f>'Factor D Back Up'!G908</f>
        <v>3.81</v>
      </c>
      <c r="AG46" s="28">
        <f>'Factor D Back Up'!H908</f>
        <v>244244.56566536968</v>
      </c>
      <c r="AH46" s="29">
        <f>'Factor D Back Up'!D909</f>
        <v>15.653307392996108</v>
      </c>
      <c r="AI46" s="29">
        <f>'Factor D Back Up'!E909</f>
        <v>4224</v>
      </c>
      <c r="AJ46" s="29">
        <f>'Factor D Back Up'!F909</f>
        <v>66119.570428015562</v>
      </c>
      <c r="AK46" s="28">
        <f>'Factor D Back Up'!G909</f>
        <v>3.81</v>
      </c>
      <c r="AL46" s="275">
        <f>'Factor D Back Up'!H909</f>
        <v>251915.5633307393</v>
      </c>
      <c r="AM46" s="29">
        <f>'Factor D Back Up'!D910</f>
        <v>2</v>
      </c>
      <c r="AN46" s="29">
        <f>'Factor D Back Up'!E910</f>
        <v>4224</v>
      </c>
      <c r="AO46" s="29">
        <f>'Factor D Back Up'!F910</f>
        <v>8448</v>
      </c>
      <c r="AP46" s="28">
        <f>'Factor D Back Up'!G910</f>
        <v>2.85</v>
      </c>
      <c r="AQ46" s="275">
        <f>'Factor D Back Up'!H910</f>
        <v>24076.799999999999</v>
      </c>
      <c r="AR46" s="29">
        <f>'Factor D Back Up'!D911</f>
        <v>7</v>
      </c>
      <c r="AS46" s="29">
        <f>'Factor D Back Up'!E911</f>
        <v>4224</v>
      </c>
      <c r="AT46" s="29">
        <f>'Factor D Back Up'!F911</f>
        <v>29568</v>
      </c>
      <c r="AU46" s="28">
        <f>'Factor D Back Up'!G911</f>
        <v>2.8585499999999997</v>
      </c>
      <c r="AV46" s="275">
        <f>'Factor D Back Up'!H911</f>
        <v>84521.60639999999</v>
      </c>
      <c r="AW46" s="29">
        <f>'Factor D Back Up'!D912</f>
        <v>12</v>
      </c>
      <c r="AX46" s="29">
        <f>'Factor D Back Up'!E912</f>
        <v>4224</v>
      </c>
      <c r="AY46" s="29">
        <f>'Factor D Back Up'!F912</f>
        <v>50688</v>
      </c>
      <c r="AZ46" s="28">
        <f>'Factor D Back Up'!G912</f>
        <v>2.9214380999999996</v>
      </c>
      <c r="BA46" s="275">
        <f>'Factor D Back Up'!H912</f>
        <v>148081.85441279999</v>
      </c>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row>
    <row r="47" spans="1:89" s="18" customFormat="1" x14ac:dyDescent="0.25">
      <c r="A47" s="106" t="s">
        <v>215</v>
      </c>
      <c r="B47" s="105"/>
      <c r="C47" s="105"/>
      <c r="D47" s="29"/>
      <c r="E47" s="26"/>
      <c r="F47" s="29"/>
      <c r="G47" s="28"/>
      <c r="H47" s="28"/>
      <c r="I47" s="29"/>
      <c r="J47" s="26"/>
      <c r="K47" s="29"/>
      <c r="L47" s="28"/>
      <c r="M47" s="28"/>
      <c r="N47" s="29"/>
      <c r="O47" s="26"/>
      <c r="P47" s="29"/>
      <c r="Q47" s="28"/>
      <c r="R47" s="28"/>
      <c r="S47" s="29"/>
      <c r="T47" s="26"/>
      <c r="U47" s="29"/>
      <c r="V47" s="28"/>
      <c r="W47" s="28"/>
      <c r="X47" s="133">
        <f>'Factor D Back Up'!D920</f>
        <v>0</v>
      </c>
      <c r="Y47" s="26">
        <f>'Factor D Back Up'!E920</f>
        <v>0</v>
      </c>
      <c r="Z47" s="26">
        <f>'Factor D Back Up'!F920</f>
        <v>0</v>
      </c>
      <c r="AA47" s="26">
        <f>'Factor D Back Up'!G920</f>
        <v>0</v>
      </c>
      <c r="AB47" s="26">
        <f>'Factor D Back Up'!H920</f>
        <v>0</v>
      </c>
      <c r="AC47" s="29">
        <f>'Factor D Back Up'!D921</f>
        <v>10.117769130998704</v>
      </c>
      <c r="AD47" s="26">
        <f>'Factor D Back Up'!E921</f>
        <v>4224</v>
      </c>
      <c r="AE47" s="29">
        <f>'Factor D Back Up'!F921</f>
        <v>42737.456809338524</v>
      </c>
      <c r="AF47" s="28">
        <f>'Factor D Back Up'!G921</f>
        <v>5.22</v>
      </c>
      <c r="AG47" s="28">
        <f>'Factor D Back Up'!H921</f>
        <v>223089.52454474708</v>
      </c>
      <c r="AH47" s="29">
        <f>'Factor D Back Up'!D922</f>
        <v>10.435538261997406</v>
      </c>
      <c r="AI47" s="29">
        <f>'Factor D Back Up'!E922</f>
        <v>4224</v>
      </c>
      <c r="AJ47" s="29">
        <f>'Factor D Back Up'!F922</f>
        <v>44079.713618677044</v>
      </c>
      <c r="AK47" s="28">
        <f>'Factor D Back Up'!G922</f>
        <v>5.22</v>
      </c>
      <c r="AL47" s="275">
        <f>'Factor D Back Up'!H922</f>
        <v>230096.10508949417</v>
      </c>
      <c r="AM47" s="29">
        <f>'Factor D Back Up'!D923</f>
        <v>19</v>
      </c>
      <c r="AN47" s="29">
        <f>'Factor D Back Up'!E923</f>
        <v>4224</v>
      </c>
      <c r="AO47" s="29">
        <f>'Factor D Back Up'!F923</f>
        <v>80256</v>
      </c>
      <c r="AP47" s="28">
        <f>'Factor D Back Up'!G923</f>
        <v>5.76</v>
      </c>
      <c r="AQ47" s="275">
        <f>'Factor D Back Up'!H923</f>
        <v>462274.56</v>
      </c>
      <c r="AR47" s="29">
        <f>'Factor D Back Up'!D924</f>
        <v>29</v>
      </c>
      <c r="AS47" s="29">
        <f>'Factor D Back Up'!E924</f>
        <v>4224</v>
      </c>
      <c r="AT47" s="29">
        <f>'Factor D Back Up'!F924</f>
        <v>122496</v>
      </c>
      <c r="AU47" s="28">
        <f>'Factor D Back Up'!G924</f>
        <v>5.7772799999999993</v>
      </c>
      <c r="AV47" s="275">
        <f>'Factor D Back Up'!H924</f>
        <v>707693.69087999989</v>
      </c>
      <c r="AW47" s="29">
        <f>'Factor D Back Up'!D925</f>
        <v>39</v>
      </c>
      <c r="AX47" s="29">
        <f>'Factor D Back Up'!E925</f>
        <v>4224</v>
      </c>
      <c r="AY47" s="29">
        <f>'Factor D Back Up'!F925</f>
        <v>164736</v>
      </c>
      <c r="AZ47" s="28">
        <f>'Factor D Back Up'!G925</f>
        <v>5.9043801599999997</v>
      </c>
      <c r="BA47" s="275">
        <f>'Factor D Back Up'!H925</f>
        <v>972663.97003775998</v>
      </c>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row>
    <row r="48" spans="1:89" x14ac:dyDescent="0.25">
      <c r="A48" s="143" t="s">
        <v>261</v>
      </c>
      <c r="B48" s="105" t="s">
        <v>279</v>
      </c>
      <c r="C48" s="105" t="s">
        <v>298</v>
      </c>
      <c r="D48" s="29">
        <v>80</v>
      </c>
      <c r="E48" s="26">
        <f t="shared" ref="E48:E62" si="22">F48/D48</f>
        <v>4427.2875000000004</v>
      </c>
      <c r="F48" s="29">
        <v>354183</v>
      </c>
      <c r="G48" s="28">
        <f t="shared" ref="G48:G62" si="23">H48/F48</f>
        <v>5.5187205484170612</v>
      </c>
      <c r="H48" s="28">
        <v>1954637</v>
      </c>
      <c r="I48" s="29">
        <v>99</v>
      </c>
      <c r="J48" s="26">
        <f t="shared" ref="J48:J62" si="24">K48/I48</f>
        <v>5112.6565656565654</v>
      </c>
      <c r="K48" s="29">
        <v>506153</v>
      </c>
      <c r="L48" s="28">
        <f t="shared" ref="L48:L62" si="25">M48/K48</f>
        <v>5.5170659859765721</v>
      </c>
      <c r="M48" s="28">
        <v>2792479.5</v>
      </c>
      <c r="N48" s="29">
        <v>129</v>
      </c>
      <c r="O48" s="26">
        <f t="shared" ref="O48:O62" si="26">P48/N48</f>
        <v>5904.7054263565888</v>
      </c>
      <c r="P48" s="29">
        <v>761707</v>
      </c>
      <c r="Q48" s="28">
        <f t="shared" ref="Q48:Q62" si="27">R48/P48</f>
        <v>5.4834398265999917</v>
      </c>
      <c r="R48" s="28">
        <v>4176774.5</v>
      </c>
      <c r="S48" s="29">
        <v>189</v>
      </c>
      <c r="T48" s="26">
        <f t="shared" ref="T48:T62" si="28">U48/S48</f>
        <v>7997.7724867724864</v>
      </c>
      <c r="U48" s="29">
        <v>1511579</v>
      </c>
      <c r="V48" s="28">
        <f t="shared" ref="V48:V62" si="29">W48/U48</f>
        <v>5.4793979011351706</v>
      </c>
      <c r="W48" s="28">
        <v>8282542.7999999998</v>
      </c>
      <c r="X48" s="133">
        <f>'Factor D Back Up'!D763</f>
        <v>299</v>
      </c>
      <c r="Y48" s="26">
        <f>'Factor D Back Up'!E763</f>
        <v>4991.6555183946484</v>
      </c>
      <c r="Z48" s="26">
        <f>'Factor D Back Up'!F763</f>
        <v>1492505</v>
      </c>
      <c r="AA48" s="26">
        <f>'Factor D Back Up'!G763</f>
        <v>5.456922422370444</v>
      </c>
      <c r="AB48" s="26">
        <f>'Factor D Back Up'!H763</f>
        <v>8144484</v>
      </c>
      <c r="AC48" s="29">
        <f>'Factor D Back Up'!S764</f>
        <v>308.69520103761351</v>
      </c>
      <c r="AD48" s="26">
        <f>'Factor D Back Up'!E764</f>
        <v>4991.6555183946484</v>
      </c>
      <c r="AE48" s="29">
        <f>'Factor D Back Up'!F764</f>
        <v>461376.78398855391</v>
      </c>
      <c r="AF48" s="28">
        <f>'Factor D Back Up'!G764</f>
        <v>5.46</v>
      </c>
      <c r="AG48" s="28">
        <f>'Factor D Back Up'!H764</f>
        <v>2519117.2405775045</v>
      </c>
      <c r="AH48" s="29">
        <f>'Factor D Back Up'!S765</f>
        <v>318.39040207522697</v>
      </c>
      <c r="AI48" s="29">
        <f>'Factor D Back Up'!E765</f>
        <v>4991.6555183946484</v>
      </c>
      <c r="AJ48" s="29">
        <f>'Factor D Back Up'!F765</f>
        <v>493803.40454767202</v>
      </c>
      <c r="AK48" s="28">
        <f>'Factor D Back Up'!G765</f>
        <v>5.93</v>
      </c>
      <c r="AL48" s="275">
        <f>'Factor D Back Up'!H765</f>
        <v>2928254.188967695</v>
      </c>
      <c r="AM48" s="29">
        <f>'Factor D Back Up'!D766</f>
        <v>128</v>
      </c>
      <c r="AN48" s="29">
        <f>'Factor D Back Up'!E766</f>
        <v>3220</v>
      </c>
      <c r="AO48" s="29">
        <f>'Factor D Back Up'!F766</f>
        <v>412160</v>
      </c>
      <c r="AP48" s="28">
        <f>'Factor D Back Up'!G766</f>
        <v>5.97</v>
      </c>
      <c r="AQ48" s="275">
        <f>'Factor D Back Up'!H766</f>
        <v>2460595.1999999997</v>
      </c>
      <c r="AR48" s="29">
        <v>130</v>
      </c>
      <c r="AS48" s="29">
        <f>'Factor D Back Up'!E767</f>
        <v>3220</v>
      </c>
      <c r="AT48" s="29">
        <f>'Factor D Back Up'!F767</f>
        <v>418600</v>
      </c>
      <c r="AU48" s="28">
        <f>'Factor D Back Up'!G767</f>
        <v>5.9879099999999994</v>
      </c>
      <c r="AV48" s="275">
        <f>'Factor D Back Up'!H767</f>
        <v>2506539.1259999997</v>
      </c>
      <c r="AW48" s="29">
        <v>120</v>
      </c>
      <c r="AX48" s="29">
        <f>'Factor D Back Up'!E768</f>
        <v>3220</v>
      </c>
      <c r="AY48" s="29">
        <f>'Factor D Back Up'!F768</f>
        <v>386400</v>
      </c>
      <c r="AZ48" s="28">
        <f>'Factor D Back Up'!G768</f>
        <v>6.1196440199999991</v>
      </c>
      <c r="BA48" s="275">
        <f>'Factor D Back Up'!H768</f>
        <v>2364630.4493279997</v>
      </c>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row>
    <row r="49" spans="1:89" x14ac:dyDescent="0.25">
      <c r="A49" s="107" t="s">
        <v>248</v>
      </c>
      <c r="B49" s="105" t="s">
        <v>279</v>
      </c>
      <c r="C49" s="105" t="s">
        <v>276</v>
      </c>
      <c r="D49" s="29">
        <v>28</v>
      </c>
      <c r="E49" s="26">
        <f t="shared" si="22"/>
        <v>142</v>
      </c>
      <c r="F49" s="29">
        <v>3976</v>
      </c>
      <c r="G49" s="28">
        <f t="shared" si="23"/>
        <v>194.72862173038229</v>
      </c>
      <c r="H49" s="28">
        <v>774241</v>
      </c>
      <c r="I49" s="29">
        <v>15</v>
      </c>
      <c r="J49" s="26">
        <f t="shared" si="24"/>
        <v>259.53333333333336</v>
      </c>
      <c r="K49" s="29">
        <v>3893</v>
      </c>
      <c r="L49" s="28">
        <f t="shared" si="25"/>
        <v>194.97251477010019</v>
      </c>
      <c r="M49" s="28">
        <v>759028</v>
      </c>
      <c r="N49" s="29">
        <v>15</v>
      </c>
      <c r="O49" s="26">
        <f t="shared" si="26"/>
        <v>249.06666666666666</v>
      </c>
      <c r="P49" s="29">
        <v>3736</v>
      </c>
      <c r="Q49" s="28">
        <f t="shared" si="27"/>
        <v>195</v>
      </c>
      <c r="R49" s="28">
        <v>728520</v>
      </c>
      <c r="S49" s="29">
        <v>26</v>
      </c>
      <c r="T49" s="26">
        <f t="shared" si="28"/>
        <v>136.03846153846155</v>
      </c>
      <c r="U49" s="29">
        <v>3537</v>
      </c>
      <c r="V49" s="28">
        <f t="shared" si="29"/>
        <v>195</v>
      </c>
      <c r="W49" s="28">
        <v>689715</v>
      </c>
      <c r="X49" s="133">
        <f>'Factor D Back Up'!D594</f>
        <v>8</v>
      </c>
      <c r="Y49" s="26">
        <f>'Factor D Back Up'!E594</f>
        <v>278.75</v>
      </c>
      <c r="Z49" s="26">
        <f>'Factor D Back Up'!F594</f>
        <v>2230</v>
      </c>
      <c r="AA49" s="26">
        <f>'Factor D Back Up'!G594</f>
        <v>195</v>
      </c>
      <c r="AB49" s="26">
        <f>'Factor D Back Up'!H594</f>
        <v>434850</v>
      </c>
      <c r="AC49" s="29">
        <f>'Factor D Back Up'!D595</f>
        <v>35</v>
      </c>
      <c r="AD49" s="26">
        <f>'Factor D Back Up'!E595</f>
        <v>258.07923076923078</v>
      </c>
      <c r="AE49" s="29">
        <f>'Factor D Back Up'!F595</f>
        <v>9032.7730769230766</v>
      </c>
      <c r="AF49" s="28">
        <f>'Factor D Back Up'!G595</f>
        <v>233</v>
      </c>
      <c r="AG49" s="28">
        <f>'Factor D Back Up'!H595</f>
        <v>2104636.1269230768</v>
      </c>
      <c r="AH49" s="29">
        <f>'Factor D Back Up'!D596</f>
        <v>12.602795499708646</v>
      </c>
      <c r="AI49" s="29">
        <f>'Factor D Back Up'!E596</f>
        <v>273.07974358974354</v>
      </c>
      <c r="AJ49" s="29">
        <f>'Factor D Back Up'!F596</f>
        <v>3441.5681635744108</v>
      </c>
      <c r="AK49" s="28">
        <f>'Factor D Back Up'!G596</f>
        <v>256</v>
      </c>
      <c r="AL49" s="275">
        <f>'Factor D Back Up'!H596</f>
        <v>881041.44987504918</v>
      </c>
      <c r="AM49" s="29">
        <f>'Factor D Back Up'!D597</f>
        <v>7</v>
      </c>
      <c r="AN49" s="29">
        <f>'Factor D Back Up'!E597</f>
        <v>244</v>
      </c>
      <c r="AO49" s="29">
        <f>'Factor D Back Up'!F597</f>
        <v>1708</v>
      </c>
      <c r="AP49" s="28">
        <f>'Factor D Back Up'!G597</f>
        <v>227</v>
      </c>
      <c r="AQ49" s="275">
        <f>'Factor D Back Up'!H597</f>
        <v>387716</v>
      </c>
      <c r="AR49" s="29">
        <f>'Factor D Back Up'!D598</f>
        <v>8</v>
      </c>
      <c r="AS49" s="29">
        <f>'Factor D Back Up'!E598</f>
        <v>254</v>
      </c>
      <c r="AT49" s="29">
        <f>'Factor D Back Up'!F598</f>
        <v>2032</v>
      </c>
      <c r="AU49" s="28">
        <f>'Factor D Back Up'!G598</f>
        <v>231.11</v>
      </c>
      <c r="AV49" s="275">
        <f>'Factor D Back Up'!H598</f>
        <v>469615.52</v>
      </c>
      <c r="AW49" s="29">
        <f>'Factor D Back Up'!D599</f>
        <v>8</v>
      </c>
      <c r="AX49" s="29">
        <f>'Factor D Back Up'!E599</f>
        <v>264</v>
      </c>
      <c r="AY49" s="29">
        <f>'Factor D Back Up'!F599</f>
        <v>2112</v>
      </c>
      <c r="AZ49" s="28">
        <f>'Factor D Back Up'!G599</f>
        <v>236.19442000000001</v>
      </c>
      <c r="BA49" s="275">
        <f>'Factor D Back Up'!H599</f>
        <v>498842.61504</v>
      </c>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x14ac:dyDescent="0.25">
      <c r="A50" s="107" t="s">
        <v>249</v>
      </c>
      <c r="B50" s="105" t="s">
        <v>279</v>
      </c>
      <c r="C50" s="105" t="s">
        <v>276</v>
      </c>
      <c r="D50" s="29">
        <v>32</v>
      </c>
      <c r="E50" s="26">
        <f t="shared" si="22"/>
        <v>193.75</v>
      </c>
      <c r="F50" s="29">
        <v>6200</v>
      </c>
      <c r="G50" s="28">
        <f t="shared" si="23"/>
        <v>239.73174193548388</v>
      </c>
      <c r="H50" s="28">
        <v>1486336.8</v>
      </c>
      <c r="I50" s="29">
        <v>52</v>
      </c>
      <c r="J50" s="26">
        <f t="shared" si="24"/>
        <v>177.86538461538461</v>
      </c>
      <c r="K50" s="29">
        <v>9249</v>
      </c>
      <c r="L50" s="28">
        <f t="shared" si="25"/>
        <v>239.69172883554978</v>
      </c>
      <c r="M50" s="28">
        <v>2216908.7999999998</v>
      </c>
      <c r="N50" s="29">
        <v>53</v>
      </c>
      <c r="O50" s="26">
        <f t="shared" si="26"/>
        <v>231.83018867924528</v>
      </c>
      <c r="P50" s="29">
        <v>12287</v>
      </c>
      <c r="Q50" s="28">
        <f t="shared" si="27"/>
        <v>240</v>
      </c>
      <c r="R50" s="28">
        <v>2948880</v>
      </c>
      <c r="S50" s="29">
        <v>61</v>
      </c>
      <c r="T50" s="26">
        <f t="shared" si="28"/>
        <v>201.88524590163934</v>
      </c>
      <c r="U50" s="29">
        <v>12315</v>
      </c>
      <c r="V50" s="28">
        <f t="shared" si="29"/>
        <v>240</v>
      </c>
      <c r="W50" s="28">
        <v>2955600</v>
      </c>
      <c r="X50" s="133">
        <f>'Factor D Back Up'!D607</f>
        <v>53</v>
      </c>
      <c r="Y50" s="26">
        <f>'Factor D Back Up'!E607</f>
        <v>282.58490566037733</v>
      </c>
      <c r="Z50" s="26">
        <f>'Factor D Back Up'!F607</f>
        <v>14977</v>
      </c>
      <c r="AA50" s="26">
        <f>'Factor D Back Up'!G607</f>
        <v>240</v>
      </c>
      <c r="AB50" s="26">
        <f>'Factor D Back Up'!H607</f>
        <v>3594480</v>
      </c>
      <c r="AC50" s="29">
        <f>'Factor D Back Up'!D608</f>
        <v>22</v>
      </c>
      <c r="AD50" s="26">
        <f>'Factor D Back Up'!E608</f>
        <v>278.09004675343215</v>
      </c>
      <c r="AE50" s="29">
        <f>'Factor D Back Up'!F608</f>
        <v>6117.9810285755075</v>
      </c>
      <c r="AF50" s="28">
        <f>'Factor D Back Up'!G608</f>
        <v>252</v>
      </c>
      <c r="AG50" s="28">
        <f>'Factor D Back Up'!H608</f>
        <v>1541731.2192010279</v>
      </c>
      <c r="AH50" s="29">
        <f>'Factor D Back Up'!D609</f>
        <v>22</v>
      </c>
      <c r="AI50" s="29">
        <f>'Factor D Back Up'!E609</f>
        <v>298.25901401413307</v>
      </c>
      <c r="AJ50" s="29">
        <f>'Factor D Back Up'!F609</f>
        <v>6561.698308310928</v>
      </c>
      <c r="AK50" s="28">
        <f>'Factor D Back Up'!G609</f>
        <v>274</v>
      </c>
      <c r="AL50" s="275">
        <f>'Factor D Back Up'!H609</f>
        <v>1797905.3364771942</v>
      </c>
      <c r="AM50" s="29">
        <f>'Factor D Back Up'!D610</f>
        <v>29</v>
      </c>
      <c r="AN50" s="29">
        <f>'Factor D Back Up'!E610</f>
        <v>329</v>
      </c>
      <c r="AO50" s="29">
        <f>'Factor D Back Up'!F610</f>
        <v>9541</v>
      </c>
      <c r="AP50" s="28">
        <f>'Factor D Back Up'!G610</f>
        <v>241</v>
      </c>
      <c r="AQ50" s="275">
        <f>'Factor D Back Up'!H610</f>
        <v>2299381</v>
      </c>
      <c r="AR50" s="29">
        <f>'Factor D Back Up'!D611</f>
        <v>29</v>
      </c>
      <c r="AS50" s="29">
        <f>'Factor D Back Up'!E611</f>
        <v>338.59694853553492</v>
      </c>
      <c r="AT50" s="29">
        <f>'Factor D Back Up'!F611</f>
        <v>9819.3115075305122</v>
      </c>
      <c r="AU50" s="28">
        <f>'Factor D Back Up'!G611</f>
        <v>241.39</v>
      </c>
      <c r="AV50" s="275">
        <f>'Factor D Back Up'!H611</f>
        <v>2370283.6048027901</v>
      </c>
      <c r="AW50" s="29">
        <f>'Factor D Back Up'!D612</f>
        <v>29</v>
      </c>
      <c r="AX50" s="29">
        <f>'Factor D Back Up'!E612</f>
        <v>358.76591579623584</v>
      </c>
      <c r="AY50" s="29">
        <f>'Factor D Back Up'!F612</f>
        <v>10404.211558090839</v>
      </c>
      <c r="AZ50" s="28">
        <f>'Factor D Back Up'!G612</f>
        <v>246.70058</v>
      </c>
      <c r="BA50" s="275">
        <f>'Factor D Back Up'!H612</f>
        <v>2566725.0258237137</v>
      </c>
      <c r="BB50" s="124"/>
      <c r="BC50" s="124"/>
      <c r="BD50" s="124"/>
      <c r="BE50" s="124"/>
      <c r="BF50" s="124"/>
      <c r="BG50" s="124"/>
      <c r="BH50" s="124"/>
      <c r="BI50" s="130"/>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row>
    <row r="51" spans="1:89" x14ac:dyDescent="0.25">
      <c r="A51" s="107" t="s">
        <v>250</v>
      </c>
      <c r="B51" s="105" t="s">
        <v>279</v>
      </c>
      <c r="C51" s="105" t="s">
        <v>276</v>
      </c>
      <c r="D51" s="29">
        <v>8</v>
      </c>
      <c r="E51" s="26">
        <f t="shared" si="22"/>
        <v>26.375</v>
      </c>
      <c r="F51" s="29">
        <v>211</v>
      </c>
      <c r="G51" s="28">
        <f t="shared" si="23"/>
        <v>283.5924170616114</v>
      </c>
      <c r="H51" s="28">
        <v>59838</v>
      </c>
      <c r="I51" s="29">
        <v>3</v>
      </c>
      <c r="J51" s="26">
        <f t="shared" si="24"/>
        <v>155.33333333333334</v>
      </c>
      <c r="K51" s="29">
        <v>466</v>
      </c>
      <c r="L51" s="28">
        <f t="shared" si="25"/>
        <v>286</v>
      </c>
      <c r="M51" s="28">
        <v>133276</v>
      </c>
      <c r="N51" s="29">
        <v>3</v>
      </c>
      <c r="O51" s="26">
        <f t="shared" si="26"/>
        <v>219</v>
      </c>
      <c r="P51" s="29">
        <v>657</v>
      </c>
      <c r="Q51" s="28">
        <f t="shared" si="27"/>
        <v>286</v>
      </c>
      <c r="R51" s="28">
        <v>187902</v>
      </c>
      <c r="S51" s="29">
        <v>3</v>
      </c>
      <c r="T51" s="26">
        <f t="shared" si="28"/>
        <v>12.333333333333334</v>
      </c>
      <c r="U51" s="29">
        <v>37</v>
      </c>
      <c r="V51" s="28">
        <f t="shared" si="29"/>
        <v>286</v>
      </c>
      <c r="W51" s="28">
        <v>10582</v>
      </c>
      <c r="X51" s="133">
        <f>'Factor D Back Up'!D620</f>
        <v>3</v>
      </c>
      <c r="Y51" s="26">
        <f>'Factor D Back Up'!E620</f>
        <v>196.33333333333334</v>
      </c>
      <c r="Z51" s="26">
        <f>'Factor D Back Up'!F620</f>
        <v>589</v>
      </c>
      <c r="AA51" s="26">
        <f>'Factor D Back Up'!G620</f>
        <v>286</v>
      </c>
      <c r="AB51" s="26">
        <f>'Factor D Back Up'!H620</f>
        <v>168454</v>
      </c>
      <c r="AC51" s="29">
        <f>'Factor D Back Up'!D621</f>
        <v>1.5</v>
      </c>
      <c r="AD51" s="26">
        <f>'Factor D Back Up'!E621</f>
        <v>180.95</v>
      </c>
      <c r="AE51" s="29">
        <f>'Factor D Back Up'!F621</f>
        <v>271.42499999999995</v>
      </c>
      <c r="AF51" s="28">
        <f>'Factor D Back Up'!G621</f>
        <v>286</v>
      </c>
      <c r="AG51" s="28">
        <f>'Factor D Back Up'!H621</f>
        <v>77627.549999999988</v>
      </c>
      <c r="AH51" s="29">
        <f>'Factor D Back Up'!D622</f>
        <v>1.5</v>
      </c>
      <c r="AI51" s="29">
        <f>'Factor D Back Up'!E622</f>
        <v>200.64166666666665</v>
      </c>
      <c r="AJ51" s="29">
        <f>'Factor D Back Up'!F622</f>
        <v>300.96249999999998</v>
      </c>
      <c r="AK51" s="28">
        <f>'Factor D Back Up'!G622</f>
        <v>321</v>
      </c>
      <c r="AL51" s="275">
        <f>'Factor D Back Up'!H622</f>
        <v>96608.962499999994</v>
      </c>
      <c r="AM51" s="29">
        <f>'Factor D Back Up'!D623</f>
        <v>1</v>
      </c>
      <c r="AN51" s="29">
        <f>'Factor D Back Up'!E623</f>
        <v>220.33333333333331</v>
      </c>
      <c r="AO51" s="29">
        <f>'Factor D Back Up'!F623</f>
        <v>220.33333333333331</v>
      </c>
      <c r="AP51" s="28">
        <f>'Factor D Back Up'!G623</f>
        <v>318</v>
      </c>
      <c r="AQ51" s="275">
        <f>'Factor D Back Up'!H623</f>
        <v>70066</v>
      </c>
      <c r="AR51" s="29">
        <f>'Factor D Back Up'!D624</f>
        <v>1</v>
      </c>
      <c r="AS51" s="29">
        <f>'Factor D Back Up'!E624</f>
        <v>240.02499999999998</v>
      </c>
      <c r="AT51" s="29">
        <f>'Factor D Back Up'!F624</f>
        <v>240.02499999999998</v>
      </c>
      <c r="AU51" s="28">
        <f>'Factor D Back Up'!G624</f>
        <v>326.22000000000003</v>
      </c>
      <c r="AV51" s="275">
        <f>'Factor D Back Up'!H624</f>
        <v>78300.955499999996</v>
      </c>
      <c r="AW51" s="29">
        <f>'Factor D Back Up'!D625</f>
        <v>1</v>
      </c>
      <c r="AX51" s="29">
        <f>'Factor D Back Up'!E625</f>
        <v>259.71666666666664</v>
      </c>
      <c r="AY51" s="29">
        <f>'Factor D Back Up'!F625</f>
        <v>259.71666666666664</v>
      </c>
      <c r="AZ51" s="28">
        <f>'Factor D Back Up'!G625</f>
        <v>333.39684000000005</v>
      </c>
      <c r="BA51" s="275">
        <f>'Factor D Back Up'!H625</f>
        <v>86588.715962000002</v>
      </c>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row>
    <row r="52" spans="1:89" x14ac:dyDescent="0.25">
      <c r="A52" s="107" t="s">
        <v>251</v>
      </c>
      <c r="B52" s="105" t="s">
        <v>279</v>
      </c>
      <c r="C52" s="105" t="s">
        <v>276</v>
      </c>
      <c r="D52" s="29">
        <v>23</v>
      </c>
      <c r="E52" s="26">
        <f t="shared" si="22"/>
        <v>93.608695652173907</v>
      </c>
      <c r="F52" s="29">
        <v>2153</v>
      </c>
      <c r="G52" s="28">
        <f t="shared" si="23"/>
        <v>327.09405480724575</v>
      </c>
      <c r="H52" s="28">
        <v>704233.50000000012</v>
      </c>
      <c r="I52" s="29">
        <v>17</v>
      </c>
      <c r="J52" s="26">
        <f t="shared" si="24"/>
        <v>137</v>
      </c>
      <c r="K52" s="29">
        <v>2329</v>
      </c>
      <c r="L52" s="28">
        <f t="shared" si="25"/>
        <v>328.462516101331</v>
      </c>
      <c r="M52" s="28">
        <v>764989.2</v>
      </c>
      <c r="N52" s="29">
        <v>20</v>
      </c>
      <c r="O52" s="26">
        <f t="shared" si="26"/>
        <v>146.4</v>
      </c>
      <c r="P52" s="29">
        <v>2928</v>
      </c>
      <c r="Q52" s="28">
        <f t="shared" si="27"/>
        <v>329.46174863387978</v>
      </c>
      <c r="R52" s="28">
        <v>964664</v>
      </c>
      <c r="S52" s="29">
        <v>19</v>
      </c>
      <c r="T52" s="26">
        <f t="shared" si="28"/>
        <v>128.10526315789474</v>
      </c>
      <c r="U52" s="29">
        <v>2434</v>
      </c>
      <c r="V52" s="28">
        <f t="shared" si="29"/>
        <v>329.52013147082994</v>
      </c>
      <c r="W52" s="28">
        <v>802052</v>
      </c>
      <c r="X52" s="133">
        <f>'Factor D Back Up'!D633</f>
        <v>15</v>
      </c>
      <c r="Y52" s="26">
        <f>'Factor D Back Up'!E633</f>
        <v>213</v>
      </c>
      <c r="Z52" s="26">
        <f>'Factor D Back Up'!F633</f>
        <v>3195</v>
      </c>
      <c r="AA52" s="26">
        <f>'Factor D Back Up'!G633</f>
        <v>329.19218779342725</v>
      </c>
      <c r="AB52" s="26">
        <f>'Factor D Back Up'!H633</f>
        <v>1051769.04</v>
      </c>
      <c r="AC52" s="29">
        <f>'Factor D Back Up'!D634</f>
        <v>12</v>
      </c>
      <c r="AD52" s="26">
        <f>'Factor D Back Up'!E634</f>
        <v>208.55263157894734</v>
      </c>
      <c r="AE52" s="29">
        <f>'Factor D Back Up'!F634</f>
        <v>2502.6315789473683</v>
      </c>
      <c r="AF52" s="28">
        <f>'Factor D Back Up'!G634</f>
        <v>311</v>
      </c>
      <c r="AG52" s="28">
        <f>'Factor D Back Up'!H634</f>
        <v>778318.42105263157</v>
      </c>
      <c r="AH52" s="29">
        <f>'Factor D Back Up'!D635</f>
        <v>7.9243518424007373</v>
      </c>
      <c r="AI52" s="29">
        <f>'Factor D Back Up'!E635</f>
        <v>229.52315789473681</v>
      </c>
      <c r="AJ52" s="29">
        <f>'Factor D Back Up'!F635</f>
        <v>1818.822259136793</v>
      </c>
      <c r="AK52" s="28">
        <f>'Factor D Back Up'!G635</f>
        <v>339</v>
      </c>
      <c r="AL52" s="275">
        <f>'Factor D Back Up'!H635</f>
        <v>616580.7458473728</v>
      </c>
      <c r="AM52" s="29">
        <f>'Factor D Back Up'!D636</f>
        <v>7.6251531080943167</v>
      </c>
      <c r="AN52" s="29">
        <f>'Factor D Back Up'!E636</f>
        <v>319</v>
      </c>
      <c r="AO52" s="29">
        <f>'Factor D Back Up'!F636</f>
        <v>2432.423841482087</v>
      </c>
      <c r="AP52" s="28">
        <f>'Factor D Back Up'!G636</f>
        <v>331</v>
      </c>
      <c r="AQ52" s="275">
        <f>'Factor D Back Up'!H636</f>
        <v>805132.29153057083</v>
      </c>
      <c r="AR52" s="29">
        <f>'Factor D Back Up'!D637</f>
        <v>7.4456338675104643</v>
      </c>
      <c r="AS52" s="29">
        <f>'Factor D Back Up'!E637</f>
        <v>324</v>
      </c>
      <c r="AT52" s="29">
        <f>'Factor D Back Up'!F637</f>
        <v>2412.3853730733904</v>
      </c>
      <c r="AU52" s="28">
        <f>'Factor D Back Up'!G637</f>
        <v>336.5</v>
      </c>
      <c r="AV52" s="275">
        <f>'Factor D Back Up'!H637</f>
        <v>811767.67803919583</v>
      </c>
      <c r="AW52" s="29">
        <f>'Factor D Back Up'!D638</f>
        <v>7.2661146269266119</v>
      </c>
      <c r="AX52" s="29">
        <f>'Factor D Back Up'!E638</f>
        <v>326</v>
      </c>
      <c r="AY52" s="29">
        <f>'Factor D Back Up'!F638</f>
        <v>2368.7533683780753</v>
      </c>
      <c r="AZ52" s="28">
        <f>'Factor D Back Up'!G638</f>
        <v>343.90300000000002</v>
      </c>
      <c r="BA52" s="275">
        <f>'Factor D Back Up'!H638</f>
        <v>814621.38964532525</v>
      </c>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x14ac:dyDescent="0.25">
      <c r="A53" s="107" t="s">
        <v>252</v>
      </c>
      <c r="B53" s="105" t="s">
        <v>279</v>
      </c>
      <c r="C53" s="105" t="s">
        <v>276</v>
      </c>
      <c r="D53" s="29">
        <v>67</v>
      </c>
      <c r="E53" s="26">
        <f t="shared" si="22"/>
        <v>221.46268656716418</v>
      </c>
      <c r="F53" s="29">
        <v>14838</v>
      </c>
      <c r="G53" s="28">
        <f t="shared" si="23"/>
        <v>358.74558565844455</v>
      </c>
      <c r="H53" s="28">
        <v>5323067</v>
      </c>
      <c r="I53" s="29">
        <v>49</v>
      </c>
      <c r="J53" s="26">
        <f t="shared" si="24"/>
        <v>285</v>
      </c>
      <c r="K53" s="29">
        <v>13965</v>
      </c>
      <c r="L53" s="28">
        <f t="shared" si="25"/>
        <v>361.33404940923737</v>
      </c>
      <c r="M53" s="28">
        <v>5046030</v>
      </c>
      <c r="N53" s="29">
        <v>64</v>
      </c>
      <c r="O53" s="26">
        <f t="shared" si="26"/>
        <v>248.609375</v>
      </c>
      <c r="P53" s="29">
        <v>15911</v>
      </c>
      <c r="Q53" s="28">
        <f t="shared" si="27"/>
        <v>357.79496009050342</v>
      </c>
      <c r="R53" s="28">
        <v>5692875.6100000003</v>
      </c>
      <c r="S53" s="29">
        <v>72</v>
      </c>
      <c r="T53" s="26">
        <f t="shared" si="28"/>
        <v>225.26388888888889</v>
      </c>
      <c r="U53" s="29">
        <v>16219</v>
      </c>
      <c r="V53" s="28">
        <f t="shared" si="29"/>
        <v>357.26870953819594</v>
      </c>
      <c r="W53" s="28">
        <v>5794541.2000000002</v>
      </c>
      <c r="X53" s="133">
        <f>'Factor D Back Up'!D646</f>
        <v>75</v>
      </c>
      <c r="Y53" s="26">
        <f>'Factor D Back Up'!E646</f>
        <v>288.74666666666667</v>
      </c>
      <c r="Z53" s="26">
        <f>'Factor D Back Up'!F646</f>
        <v>21656</v>
      </c>
      <c r="AA53" s="26">
        <f>'Factor D Back Up'!G646</f>
        <v>356.36279691540454</v>
      </c>
      <c r="AB53" s="26">
        <f>'Factor D Back Up'!H646</f>
        <v>7717392.7300000004</v>
      </c>
      <c r="AC53" s="29">
        <f>'Factor D Back Up'!D647</f>
        <v>60</v>
      </c>
      <c r="AD53" s="26">
        <f>'Factor D Back Up'!E647</f>
        <v>276.26607815091211</v>
      </c>
      <c r="AE53" s="29">
        <f>'Factor D Back Up'!F647</f>
        <v>16575.964689054726</v>
      </c>
      <c r="AF53" s="28">
        <f>'Factor D Back Up'!G647</f>
        <v>348</v>
      </c>
      <c r="AG53" s="28">
        <f>'Factor D Back Up'!H647</f>
        <v>5768435.711791045</v>
      </c>
      <c r="AH53" s="29">
        <f>'Factor D Back Up'!D648</f>
        <v>60</v>
      </c>
      <c r="AI53" s="29">
        <f>'Factor D Back Up'!E648</f>
        <v>283.74926305970149</v>
      </c>
      <c r="AJ53" s="29">
        <f>'Factor D Back Up'!F648</f>
        <v>17024.955783582089</v>
      </c>
      <c r="AK53" s="28">
        <f>'Factor D Back Up'!G648</f>
        <v>379</v>
      </c>
      <c r="AL53" s="275">
        <f>'Factor D Back Up'!H648</f>
        <v>6452458.2419776116</v>
      </c>
      <c r="AM53" s="29">
        <f>'Factor D Back Up'!D649</f>
        <v>60</v>
      </c>
      <c r="AN53" s="29">
        <f>'Factor D Back Up'!E649</f>
        <v>323</v>
      </c>
      <c r="AO53" s="29">
        <f>'Factor D Back Up'!F649</f>
        <v>19380</v>
      </c>
      <c r="AP53" s="28">
        <f>'Factor D Back Up'!G649</f>
        <v>384</v>
      </c>
      <c r="AQ53" s="275">
        <f>'Factor D Back Up'!H649</f>
        <v>7441920</v>
      </c>
      <c r="AR53" s="29">
        <f>'Factor D Back Up'!D650</f>
        <v>60</v>
      </c>
      <c r="AS53" s="29">
        <f>'Factor D Back Up'!E650</f>
        <v>323</v>
      </c>
      <c r="AT53" s="29">
        <f>'Factor D Back Up'!F650</f>
        <v>19380</v>
      </c>
      <c r="AU53" s="28">
        <f>'Factor D Back Up'!G650</f>
        <v>375.68</v>
      </c>
      <c r="AV53" s="275">
        <f>'Factor D Back Up'!H650</f>
        <v>7280678.4000000004</v>
      </c>
      <c r="AW53" s="29">
        <f>'Factor D Back Up'!D651</f>
        <v>60</v>
      </c>
      <c r="AX53" s="29">
        <f>'Factor D Back Up'!E651</f>
        <v>323</v>
      </c>
      <c r="AY53" s="29">
        <f>'Factor D Back Up'!F651</f>
        <v>19380</v>
      </c>
      <c r="AZ53" s="28">
        <f>'Factor D Back Up'!G651</f>
        <v>383.94496000000004</v>
      </c>
      <c r="BA53" s="275">
        <f>'Factor D Back Up'!H651</f>
        <v>7440853.3248000005</v>
      </c>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row>
    <row r="54" spans="1:89" x14ac:dyDescent="0.25">
      <c r="A54" s="107" t="s">
        <v>253</v>
      </c>
      <c r="B54" s="105" t="s">
        <v>279</v>
      </c>
      <c r="C54" s="105" t="s">
        <v>276</v>
      </c>
      <c r="D54" s="29">
        <v>28</v>
      </c>
      <c r="E54" s="26">
        <f t="shared" si="22"/>
        <v>85.321428571428569</v>
      </c>
      <c r="F54" s="29">
        <v>2389</v>
      </c>
      <c r="G54" s="28">
        <f t="shared" si="23"/>
        <v>439.61488070322321</v>
      </c>
      <c r="H54" s="28">
        <v>1050239.9500000002</v>
      </c>
      <c r="I54" s="29">
        <v>18</v>
      </c>
      <c r="J54" s="26">
        <f t="shared" si="24"/>
        <v>148.61111111111111</v>
      </c>
      <c r="K54" s="29">
        <v>2675</v>
      </c>
      <c r="L54" s="28">
        <f t="shared" si="25"/>
        <v>449.47768224299068</v>
      </c>
      <c r="M54" s="28">
        <v>1202352.8</v>
      </c>
      <c r="N54" s="29">
        <v>59</v>
      </c>
      <c r="O54" s="26">
        <f t="shared" si="26"/>
        <v>206.71186440677965</v>
      </c>
      <c r="P54" s="29">
        <v>12196</v>
      </c>
      <c r="Q54" s="28">
        <f t="shared" si="27"/>
        <v>443.04303050180386</v>
      </c>
      <c r="R54" s="28">
        <v>5403352.7999999998</v>
      </c>
      <c r="S54" s="29">
        <v>71</v>
      </c>
      <c r="T54" s="26">
        <f t="shared" si="28"/>
        <v>215.59154929577466</v>
      </c>
      <c r="U54" s="29">
        <v>15307</v>
      </c>
      <c r="V54" s="28">
        <f t="shared" si="29"/>
        <v>449.96959299666821</v>
      </c>
      <c r="W54" s="28">
        <v>6887684.5600000005</v>
      </c>
      <c r="X54" s="133">
        <f>'Factor D Back Up'!D659</f>
        <v>110</v>
      </c>
      <c r="Y54" s="26">
        <f>'Factor D Back Up'!E659</f>
        <v>213.96363636363637</v>
      </c>
      <c r="Z54" s="26">
        <f>'Factor D Back Up'!F659</f>
        <v>23536</v>
      </c>
      <c r="AA54" s="26">
        <f>'Factor D Back Up'!G659</f>
        <v>449.87753908905506</v>
      </c>
      <c r="AB54" s="26">
        <f>'Factor D Back Up'!H659</f>
        <v>10588317.76</v>
      </c>
      <c r="AC54" s="29">
        <f>'Factor D Back Up'!D660</f>
        <v>75</v>
      </c>
      <c r="AD54" s="26">
        <f>'Factor D Back Up'!E660</f>
        <v>247.45385545596812</v>
      </c>
      <c r="AE54" s="29">
        <f>'Factor D Back Up'!F660</f>
        <v>18559.039159197608</v>
      </c>
      <c r="AF54" s="28">
        <f>'Factor D Back Up'!G660</f>
        <v>403</v>
      </c>
      <c r="AG54" s="28">
        <f>'Factor D Back Up'!H660</f>
        <v>7479292.7811566358</v>
      </c>
      <c r="AH54" s="29">
        <f>'Factor D Back Up'!D661</f>
        <v>75</v>
      </c>
      <c r="AI54" s="29">
        <f>'Factor D Back Up'!E661</f>
        <v>267.94758152062519</v>
      </c>
      <c r="AJ54" s="29">
        <f>'Factor D Back Up'!F661</f>
        <v>20096.06861404689</v>
      </c>
      <c r="AK54" s="28">
        <f>'Factor D Back Up'!G661</f>
        <v>439</v>
      </c>
      <c r="AL54" s="275">
        <f>'Factor D Back Up'!H661</f>
        <v>8822174.1215665843</v>
      </c>
      <c r="AM54" s="29">
        <f>'Factor D Back Up'!D662</f>
        <v>70</v>
      </c>
      <c r="AN54" s="29">
        <f>'Factor D Back Up'!E662</f>
        <v>313</v>
      </c>
      <c r="AO54" s="29">
        <f>'Factor D Back Up'!F662</f>
        <v>21910</v>
      </c>
      <c r="AP54" s="28">
        <f>'Factor D Back Up'!G662</f>
        <v>425</v>
      </c>
      <c r="AQ54" s="275">
        <f>'Factor D Back Up'!H662</f>
        <v>9311750</v>
      </c>
      <c r="AR54" s="29">
        <f>'Factor D Back Up'!D663</f>
        <v>65</v>
      </c>
      <c r="AS54" s="29">
        <f>'Factor D Back Up'!E663</f>
        <v>313</v>
      </c>
      <c r="AT54" s="29">
        <f>'Factor D Back Up'!F663</f>
        <v>20345</v>
      </c>
      <c r="AU54" s="28">
        <f>'Factor D Back Up'!G663</f>
        <v>424.98</v>
      </c>
      <c r="AV54" s="275">
        <f>'Factor D Back Up'!H663</f>
        <v>8646218.0999999996</v>
      </c>
      <c r="AW54" s="29">
        <f>'Factor D Back Up'!D664</f>
        <v>65</v>
      </c>
      <c r="AX54" s="29">
        <f>'Factor D Back Up'!E664</f>
        <v>313</v>
      </c>
      <c r="AY54" s="29">
        <f>'Factor D Back Up'!F664</f>
        <v>20345</v>
      </c>
      <c r="AZ54" s="28">
        <f>'Factor D Back Up'!G664</f>
        <v>434.32956000000001</v>
      </c>
      <c r="BA54" s="275">
        <f>'Factor D Back Up'!H664</f>
        <v>8836434.8981999997</v>
      </c>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row>
    <row r="55" spans="1:89" s="18" customFormat="1" x14ac:dyDescent="0.25">
      <c r="A55" s="107" t="str">
        <f>'Factor D Back Up'!A1150:E1150</f>
        <v xml:space="preserve">Supported Living 3 Intensive w/ LPN </v>
      </c>
      <c r="B55" s="105" t="s">
        <v>279</v>
      </c>
      <c r="C55" s="105" t="s">
        <v>276</v>
      </c>
      <c r="D55" s="29"/>
      <c r="E55" s="26"/>
      <c r="F55" s="29"/>
      <c r="G55" s="28"/>
      <c r="H55" s="28"/>
      <c r="I55" s="29"/>
      <c r="J55" s="26"/>
      <c r="K55" s="29"/>
      <c r="L55" s="28"/>
      <c r="M55" s="28"/>
      <c r="N55" s="29"/>
      <c r="O55" s="26"/>
      <c r="P55" s="29"/>
      <c r="Q55" s="28"/>
      <c r="R55" s="28"/>
      <c r="S55" s="29"/>
      <c r="T55" s="26"/>
      <c r="U55" s="29"/>
      <c r="V55" s="28"/>
      <c r="W55" s="28"/>
      <c r="X55" s="133"/>
      <c r="Y55" s="26"/>
      <c r="Z55" s="26"/>
      <c r="AA55" s="26"/>
      <c r="AB55" s="26"/>
      <c r="AC55" s="29">
        <f>'Factor D Back Up'!D1157</f>
        <v>3</v>
      </c>
      <c r="AD55" s="26">
        <f>'Factor D Back Up'!E1157</f>
        <v>300</v>
      </c>
      <c r="AE55" s="29">
        <f>'Factor D Back Up'!F1157</f>
        <v>900</v>
      </c>
      <c r="AF55" s="28">
        <f>'Factor D Back Up'!G1157</f>
        <v>553.79</v>
      </c>
      <c r="AG55" s="28">
        <f>'Factor D Back Up'!H1157</f>
        <v>498410.99999999994</v>
      </c>
      <c r="AH55" s="29">
        <f>'Factor D Back Up'!D1158</f>
        <v>4</v>
      </c>
      <c r="AI55" s="29">
        <f>'Factor D Back Up'!E1158</f>
        <v>306</v>
      </c>
      <c r="AJ55" s="29">
        <f>'Factor D Back Up'!F1158</f>
        <v>1224</v>
      </c>
      <c r="AK55" s="28">
        <f>'Factor D Back Up'!G1158</f>
        <v>623</v>
      </c>
      <c r="AL55" s="275">
        <f>'Factor D Back Up'!H1158</f>
        <v>762552</v>
      </c>
      <c r="AM55" s="29">
        <f>'Factor D Back Up'!D1159</f>
        <v>9</v>
      </c>
      <c r="AN55" s="29">
        <f>'Factor D Back Up'!E1159</f>
        <v>312.12</v>
      </c>
      <c r="AO55" s="29">
        <f>'Factor D Back Up'!F1159</f>
        <v>2809.08</v>
      </c>
      <c r="AP55" s="28">
        <f>'Factor D Back Up'!G1159</f>
        <v>526.66</v>
      </c>
      <c r="AQ55" s="275">
        <f>'Factor D Back Up'!H1159</f>
        <v>1479430.0728</v>
      </c>
      <c r="AR55" s="29">
        <f>'Factor D Back Up'!D1160</f>
        <v>9</v>
      </c>
      <c r="AS55" s="29">
        <f>'Factor D Back Up'!E1160</f>
        <v>318.36240000000004</v>
      </c>
      <c r="AT55" s="29">
        <f>'Factor D Back Up'!F1160</f>
        <v>2865.2616000000003</v>
      </c>
      <c r="AU55" s="28">
        <f>'Factor D Back Up'!G1160</f>
        <v>559.1</v>
      </c>
      <c r="AV55" s="275">
        <f>'Factor D Back Up'!H1160</f>
        <v>1601967.7605600003</v>
      </c>
      <c r="AW55" s="29">
        <f>'Factor D Back Up'!D1161</f>
        <v>9</v>
      </c>
      <c r="AX55" s="29">
        <f>'Factor D Back Up'!E1161</f>
        <v>324.72964800000005</v>
      </c>
      <c r="AY55" s="29">
        <f>'Factor D Back Up'!F1161</f>
        <v>2922.5668320000004</v>
      </c>
      <c r="AZ55" s="28">
        <f>'Factor D Back Up'!G1161</f>
        <v>571.40020000000004</v>
      </c>
      <c r="BA55" s="275">
        <f>'Factor D Back Up'!H1161</f>
        <v>1669955.2723181667</v>
      </c>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row>
    <row r="56" spans="1:89" x14ac:dyDescent="0.25">
      <c r="A56" s="107" t="s">
        <v>254</v>
      </c>
      <c r="B56" s="105" t="s">
        <v>279</v>
      </c>
      <c r="C56" s="105" t="s">
        <v>276</v>
      </c>
      <c r="D56" s="29">
        <v>50</v>
      </c>
      <c r="E56" s="26">
        <f t="shared" si="22"/>
        <v>244.68</v>
      </c>
      <c r="F56" s="29">
        <v>12234</v>
      </c>
      <c r="G56" s="28">
        <f t="shared" si="23"/>
        <v>261.97879843060326</v>
      </c>
      <c r="H56" s="28">
        <v>3205048.62</v>
      </c>
      <c r="I56" s="29">
        <v>39</v>
      </c>
      <c r="J56" s="26">
        <f t="shared" si="24"/>
        <v>266.4871794871795</v>
      </c>
      <c r="K56" s="29">
        <v>10393</v>
      </c>
      <c r="L56" s="28">
        <f t="shared" si="25"/>
        <v>262</v>
      </c>
      <c r="M56" s="28">
        <v>2722966</v>
      </c>
      <c r="N56" s="29">
        <v>39</v>
      </c>
      <c r="O56" s="26">
        <f t="shared" si="26"/>
        <v>243.61538461538461</v>
      </c>
      <c r="P56" s="29">
        <v>9501</v>
      </c>
      <c r="Q56" s="28">
        <f t="shared" si="27"/>
        <v>262</v>
      </c>
      <c r="R56" s="28">
        <v>2489262</v>
      </c>
      <c r="S56" s="29">
        <v>29</v>
      </c>
      <c r="T56" s="26">
        <f t="shared" si="28"/>
        <v>227.06896551724137</v>
      </c>
      <c r="U56" s="29">
        <v>6585</v>
      </c>
      <c r="V56" s="28">
        <f t="shared" si="29"/>
        <v>261.79018071374333</v>
      </c>
      <c r="W56" s="28">
        <v>1723888.3399999999</v>
      </c>
      <c r="X56" s="133">
        <f>'Factor D Back Up'!D672</f>
        <v>32</v>
      </c>
      <c r="Y56" s="26">
        <f>'Factor D Back Up'!E672</f>
        <v>256.65625</v>
      </c>
      <c r="Z56" s="26">
        <f>'Factor D Back Up'!F672</f>
        <v>8213</v>
      </c>
      <c r="AA56" s="26">
        <f>'Factor D Back Up'!G672</f>
        <v>261.5803287471083</v>
      </c>
      <c r="AB56" s="26">
        <f>'Factor D Back Up'!H672</f>
        <v>2148359.2400000002</v>
      </c>
      <c r="AC56" s="29">
        <f>'Factor D Back Up'!D673</f>
        <v>20</v>
      </c>
      <c r="AD56" s="26">
        <f>'Factor D Back Up'!E673</f>
        <v>243.06184173297967</v>
      </c>
      <c r="AE56" s="29">
        <f>'Factor D Back Up'!F673</f>
        <v>4861.2368346595931</v>
      </c>
      <c r="AF56" s="28">
        <f>'Factor D Back Up'!G673</f>
        <v>290</v>
      </c>
      <c r="AG56" s="28">
        <f>'Factor D Back Up'!H673</f>
        <v>1409758.6820512819</v>
      </c>
      <c r="AH56" s="29">
        <f>'Factor D Back Up'!D674</f>
        <v>13.49925359804022</v>
      </c>
      <c r="AI56" s="29">
        <f>'Factor D Back Up'!E674</f>
        <v>241.51527033598586</v>
      </c>
      <c r="AJ56" s="29">
        <f>'Factor D Back Up'!F674</f>
        <v>3260.2758820647136</v>
      </c>
      <c r="AK56" s="28">
        <f>'Factor D Back Up'!G674</f>
        <v>319</v>
      </c>
      <c r="AL56" s="275">
        <f>'Factor D Back Up'!H674</f>
        <v>1040028.0063786437</v>
      </c>
      <c r="AM56" s="29">
        <f>'Factor D Back Up'!D675</f>
        <v>10</v>
      </c>
      <c r="AN56" s="29">
        <f>'Factor D Back Up'!E675</f>
        <v>286</v>
      </c>
      <c r="AO56" s="29">
        <f>'Factor D Back Up'!F675</f>
        <v>2860</v>
      </c>
      <c r="AP56" s="28">
        <f>'Factor D Back Up'!G675</f>
        <v>309</v>
      </c>
      <c r="AQ56" s="275">
        <f>'Factor D Back Up'!H675</f>
        <v>883740</v>
      </c>
      <c r="AR56" s="29">
        <f>'Factor D Back Up'!D676</f>
        <v>10</v>
      </c>
      <c r="AS56" s="29">
        <f>'Factor D Back Up'!E676</f>
        <v>286</v>
      </c>
      <c r="AT56" s="29">
        <f>'Factor D Back Up'!F676</f>
        <v>2860</v>
      </c>
      <c r="AU56" s="28">
        <f>'Factor D Back Up'!G676</f>
        <v>315.58999999999997</v>
      </c>
      <c r="AV56" s="275">
        <f>'Factor D Back Up'!H676</f>
        <v>902587.39999999991</v>
      </c>
      <c r="AW56" s="29">
        <f>'Factor D Back Up'!D677</f>
        <v>10</v>
      </c>
      <c r="AX56" s="29">
        <f>'Factor D Back Up'!E677</f>
        <v>286</v>
      </c>
      <c r="AY56" s="29">
        <f>'Factor D Back Up'!F677</f>
        <v>2860</v>
      </c>
      <c r="AZ56" s="28">
        <f>'Factor D Back Up'!G677</f>
        <v>322.53297999999995</v>
      </c>
      <c r="BA56" s="275">
        <f>'Factor D Back Up'!H677</f>
        <v>922444.32279999985</v>
      </c>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row>
    <row r="57" spans="1:89" x14ac:dyDescent="0.25">
      <c r="A57" s="107" t="s">
        <v>255</v>
      </c>
      <c r="B57" s="105" t="s">
        <v>279</v>
      </c>
      <c r="C57" s="105" t="s">
        <v>276</v>
      </c>
      <c r="D57" s="29">
        <v>89</v>
      </c>
      <c r="E57" s="26">
        <f t="shared" si="22"/>
        <v>219.38202247191012</v>
      </c>
      <c r="F57" s="29">
        <v>19525</v>
      </c>
      <c r="G57" s="28">
        <f t="shared" si="23"/>
        <v>321.9818294494238</v>
      </c>
      <c r="H57" s="28">
        <v>6286695.2199999997</v>
      </c>
      <c r="I57" s="29">
        <v>145</v>
      </c>
      <c r="J57" s="26">
        <f t="shared" si="24"/>
        <v>228.7103448275862</v>
      </c>
      <c r="K57" s="29">
        <v>33163</v>
      </c>
      <c r="L57" s="28">
        <f t="shared" si="25"/>
        <v>321.98269155384014</v>
      </c>
      <c r="M57" s="28">
        <v>10677912</v>
      </c>
      <c r="N57" s="29">
        <v>187</v>
      </c>
      <c r="O57" s="26">
        <f t="shared" si="26"/>
        <v>273.86631016042782</v>
      </c>
      <c r="P57" s="29">
        <v>51213</v>
      </c>
      <c r="Q57" s="28">
        <f t="shared" si="27"/>
        <v>321.85409798293404</v>
      </c>
      <c r="R57" s="28">
        <v>16483113.92</v>
      </c>
      <c r="S57" s="29">
        <v>219</v>
      </c>
      <c r="T57" s="26">
        <f t="shared" si="28"/>
        <v>259.71232876712327</v>
      </c>
      <c r="U57" s="29">
        <v>56877</v>
      </c>
      <c r="V57" s="28">
        <f t="shared" si="29"/>
        <v>321.76168187492306</v>
      </c>
      <c r="W57" s="28">
        <v>18300839.18</v>
      </c>
      <c r="X57" s="133">
        <f>'Factor D Back Up'!D685</f>
        <v>238</v>
      </c>
      <c r="Y57" s="26">
        <f>'Factor D Back Up'!E685</f>
        <v>272.34453781512605</v>
      </c>
      <c r="Z57" s="26">
        <f>'Factor D Back Up'!F685</f>
        <v>64818</v>
      </c>
      <c r="AA57" s="26">
        <f>'Factor D Back Up'!G685</f>
        <v>321.10255515443242</v>
      </c>
      <c r="AB57" s="26">
        <f>'Factor D Back Up'!H685</f>
        <v>20813225.420000002</v>
      </c>
      <c r="AC57" s="29">
        <f>'Factor D Back Up'!D686</f>
        <v>195</v>
      </c>
      <c r="AD57" s="26">
        <f>'Factor D Back Up'!E686</f>
        <v>291.88121319622542</v>
      </c>
      <c r="AE57" s="29">
        <f>'Factor D Back Up'!F686</f>
        <v>56916.836573263958</v>
      </c>
      <c r="AF57" s="28">
        <f>'Factor D Back Up'!G686</f>
        <v>318</v>
      </c>
      <c r="AG57" s="28">
        <f>'Factor D Back Up'!H686</f>
        <v>18099554.030297939</v>
      </c>
      <c r="AH57" s="29">
        <f>'Factor D Back Up'!D687</f>
        <v>175</v>
      </c>
      <c r="AI57" s="29">
        <f>'Factor D Back Up'!E687</f>
        <v>305.57391465882228</v>
      </c>
      <c r="AJ57" s="29">
        <f>'Factor D Back Up'!F687</f>
        <v>53475.435065293896</v>
      </c>
      <c r="AK57" s="28">
        <f>'Factor D Back Up'!G687</f>
        <v>346</v>
      </c>
      <c r="AL57" s="275">
        <f>'Factor D Back Up'!H687</f>
        <v>18502500.532591689</v>
      </c>
      <c r="AM57" s="29">
        <f>'Factor D Back Up'!D688</f>
        <v>179</v>
      </c>
      <c r="AN57" s="29">
        <f>'Factor D Back Up'!E688</f>
        <v>319.26661612141913</v>
      </c>
      <c r="AO57" s="29">
        <f>'Factor D Back Up'!F688</f>
        <v>57148.724285734024</v>
      </c>
      <c r="AP57" s="28">
        <f>'Factor D Back Up'!G688</f>
        <v>328</v>
      </c>
      <c r="AQ57" s="275">
        <f>'Factor D Back Up'!H688</f>
        <v>18744781.565720759</v>
      </c>
      <c r="AR57" s="29">
        <f>'Factor D Back Up'!D689</f>
        <v>145</v>
      </c>
      <c r="AS57" s="29">
        <f>'Factor D Back Up'!E689</f>
        <v>320</v>
      </c>
      <c r="AT57" s="29">
        <f>'Factor D Back Up'!F689</f>
        <v>46400</v>
      </c>
      <c r="AU57" s="28">
        <f>'Factor D Back Up'!G689</f>
        <v>328.34</v>
      </c>
      <c r="AV57" s="275">
        <f>'Factor D Back Up'!H689</f>
        <v>15234975.999999998</v>
      </c>
      <c r="AW57" s="29">
        <f>'Factor D Back Up'!D690</f>
        <v>145</v>
      </c>
      <c r="AX57" s="29">
        <f>'Factor D Back Up'!E690</f>
        <v>320</v>
      </c>
      <c r="AY57" s="29">
        <f>'Factor D Back Up'!F690</f>
        <v>46400</v>
      </c>
      <c r="AZ57" s="28">
        <f>'Factor D Back Up'!G690</f>
        <v>335.56347999999997</v>
      </c>
      <c r="BA57" s="275">
        <f>'Factor D Back Up'!H690</f>
        <v>15570145.471999999</v>
      </c>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row>
    <row r="58" spans="1:89" x14ac:dyDescent="0.25">
      <c r="A58" s="107" t="s">
        <v>256</v>
      </c>
      <c r="B58" s="105" t="s">
        <v>279</v>
      </c>
      <c r="C58" s="105" t="s">
        <v>276</v>
      </c>
      <c r="D58" s="29">
        <v>13</v>
      </c>
      <c r="E58" s="26">
        <f t="shared" si="22"/>
        <v>162.92307692307693</v>
      </c>
      <c r="F58" s="29">
        <v>2118</v>
      </c>
      <c r="G58" s="28">
        <f t="shared" si="23"/>
        <v>382.23512747875355</v>
      </c>
      <c r="H58" s="28">
        <v>809574</v>
      </c>
      <c r="I58" s="29">
        <v>8</v>
      </c>
      <c r="J58" s="26">
        <f t="shared" si="24"/>
        <v>149.875</v>
      </c>
      <c r="K58" s="29">
        <v>1199</v>
      </c>
      <c r="L58" s="28">
        <f t="shared" si="25"/>
        <v>382.6947456213511</v>
      </c>
      <c r="M58" s="28">
        <v>458851</v>
      </c>
      <c r="N58" s="29">
        <v>8</v>
      </c>
      <c r="O58" s="26">
        <f t="shared" si="26"/>
        <v>231.375</v>
      </c>
      <c r="P58" s="29">
        <v>1851</v>
      </c>
      <c r="Q58" s="28">
        <f t="shared" si="27"/>
        <v>378.78545650999462</v>
      </c>
      <c r="R58" s="28">
        <v>701131.88</v>
      </c>
      <c r="S58" s="29">
        <v>7</v>
      </c>
      <c r="T58" s="26">
        <f t="shared" si="28"/>
        <v>216.14285714285714</v>
      </c>
      <c r="U58" s="29">
        <v>1513</v>
      </c>
      <c r="V58" s="28">
        <f t="shared" si="29"/>
        <v>377.29230667547921</v>
      </c>
      <c r="W58" s="28">
        <v>570843.26</v>
      </c>
      <c r="X58" s="133">
        <f>'Factor D Back Up'!D698</f>
        <v>4</v>
      </c>
      <c r="Y58" s="26">
        <f>'Factor D Back Up'!E698</f>
        <v>356.75</v>
      </c>
      <c r="Z58" s="26">
        <f>'Factor D Back Up'!F698</f>
        <v>1427</v>
      </c>
      <c r="AA58" s="26">
        <f>'Factor D Back Up'!G698</f>
        <v>376.6886895585144</v>
      </c>
      <c r="AB58" s="26">
        <f>'Factor D Back Up'!H698</f>
        <v>537534.76</v>
      </c>
      <c r="AC58" s="29">
        <f>'Factor D Back Up'!D699</f>
        <v>2.6144121152538276</v>
      </c>
      <c r="AD58" s="26">
        <f>'Factor D Back Up'!E699</f>
        <v>359.58969780219775</v>
      </c>
      <c r="AE58" s="29">
        <f>'Factor D Back Up'!F699</f>
        <v>940.11566245452843</v>
      </c>
      <c r="AF58" s="28">
        <f>'Factor D Back Up'!G699</f>
        <v>377</v>
      </c>
      <c r="AG58" s="28">
        <f>'Factor D Back Up'!H699</f>
        <v>354423.60474535724</v>
      </c>
      <c r="AH58" s="29">
        <f>'Factor D Back Up'!D700</f>
        <v>2.3489364137717423</v>
      </c>
      <c r="AI58" s="29">
        <f>'Factor D Back Up'!E700</f>
        <v>365</v>
      </c>
      <c r="AJ58" s="29">
        <f>'Factor D Back Up'!F700</f>
        <v>857.36179102668598</v>
      </c>
      <c r="AK58" s="28">
        <f>'Factor D Back Up'!G700</f>
        <v>410</v>
      </c>
      <c r="AL58" s="275">
        <f>'Factor D Back Up'!H700</f>
        <v>351518.33432094124</v>
      </c>
      <c r="AM58" s="29">
        <f>'Factor D Back Up'!D701</f>
        <v>6</v>
      </c>
      <c r="AN58" s="29">
        <f>'Factor D Back Up'!E701</f>
        <v>365</v>
      </c>
      <c r="AO58" s="29">
        <f>'Factor D Back Up'!F701</f>
        <v>2190</v>
      </c>
      <c r="AP58" s="28">
        <f>'Factor D Back Up'!G701</f>
        <v>392</v>
      </c>
      <c r="AQ58" s="275">
        <f>'Factor D Back Up'!H701</f>
        <v>858480</v>
      </c>
      <c r="AR58" s="29">
        <f>'Factor D Back Up'!D702</f>
        <v>4</v>
      </c>
      <c r="AS58" s="29">
        <f>'Factor D Back Up'!E702</f>
        <v>365</v>
      </c>
      <c r="AT58" s="29">
        <f>'Factor D Back Up'!F702</f>
        <v>1460</v>
      </c>
      <c r="AU58" s="28">
        <f>'Factor D Back Up'!G702</f>
        <v>392.29</v>
      </c>
      <c r="AV58" s="275">
        <f>'Factor D Back Up'!H702</f>
        <v>572743.4</v>
      </c>
      <c r="AW58" s="29">
        <f>'Factor D Back Up'!D703</f>
        <v>4</v>
      </c>
      <c r="AX58" s="29">
        <f>'Factor D Back Up'!E703</f>
        <v>365</v>
      </c>
      <c r="AY58" s="29">
        <f>'Factor D Back Up'!F703</f>
        <v>1460</v>
      </c>
      <c r="AZ58" s="28">
        <f>'Factor D Back Up'!G703</f>
        <v>400.92038000000002</v>
      </c>
      <c r="BA58" s="275">
        <f>'Factor D Back Up'!H703</f>
        <v>585343.7548</v>
      </c>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row>
    <row r="59" spans="1:89" x14ac:dyDescent="0.25">
      <c r="A59" s="107" t="s">
        <v>257</v>
      </c>
      <c r="B59" s="105" t="s">
        <v>279</v>
      </c>
      <c r="C59" s="105" t="s">
        <v>276</v>
      </c>
      <c r="D59" s="29">
        <v>41</v>
      </c>
      <c r="E59" s="26">
        <f t="shared" si="22"/>
        <v>249.85365853658536</v>
      </c>
      <c r="F59" s="29">
        <v>10244</v>
      </c>
      <c r="G59" s="28">
        <f t="shared" si="23"/>
        <v>442.21548613822722</v>
      </c>
      <c r="H59" s="28">
        <v>4530055.4399999995</v>
      </c>
      <c r="I59" s="29">
        <v>54</v>
      </c>
      <c r="J59" s="26">
        <f t="shared" si="24"/>
        <v>150.7037037037037</v>
      </c>
      <c r="K59" s="29">
        <v>8138</v>
      </c>
      <c r="L59" s="28">
        <f t="shared" si="25"/>
        <v>445.03098795772917</v>
      </c>
      <c r="M59" s="28">
        <v>3621662.18</v>
      </c>
      <c r="N59" s="29">
        <v>47</v>
      </c>
      <c r="O59" s="26">
        <f t="shared" si="26"/>
        <v>265.51063829787233</v>
      </c>
      <c r="P59" s="29">
        <v>12479</v>
      </c>
      <c r="Q59" s="28">
        <f t="shared" si="27"/>
        <v>442.92690439939099</v>
      </c>
      <c r="R59" s="28">
        <v>5527284.8399999999</v>
      </c>
      <c r="S59" s="29">
        <v>41</v>
      </c>
      <c r="T59" s="26">
        <f t="shared" si="28"/>
        <v>257.7560975609756</v>
      </c>
      <c r="U59" s="29">
        <v>10568</v>
      </c>
      <c r="V59" s="28">
        <f t="shared" si="29"/>
        <v>441.98144965934898</v>
      </c>
      <c r="W59" s="28">
        <v>4670859.96</v>
      </c>
      <c r="X59" s="133">
        <f>'Factor D Back Up'!D711</f>
        <v>38</v>
      </c>
      <c r="Y59" s="26">
        <f>'Factor D Back Up'!E711</f>
        <v>291.60526315789474</v>
      </c>
      <c r="Z59" s="26">
        <f>'Factor D Back Up'!F711</f>
        <v>11081</v>
      </c>
      <c r="AA59" s="26">
        <f>'Factor D Back Up'!G711</f>
        <v>440.00109286165514</v>
      </c>
      <c r="AB59" s="26">
        <f>'Factor D Back Up'!H711</f>
        <v>4875652.1100000003</v>
      </c>
      <c r="AC59" s="29">
        <f>'Factor D Back Up'!D712</f>
        <v>25</v>
      </c>
      <c r="AD59" s="26">
        <f>'Factor D Back Up'!E712</f>
        <v>300.25255318137351</v>
      </c>
      <c r="AE59" s="29">
        <f>'Factor D Back Up'!F712</f>
        <v>7506.3138295343379</v>
      </c>
      <c r="AF59" s="28">
        <f>'Factor D Back Up'!G712</f>
        <v>456</v>
      </c>
      <c r="AG59" s="28">
        <f>'Factor D Back Up'!H712</f>
        <v>3422879.1062676581</v>
      </c>
      <c r="AH59" s="29">
        <f>'Factor D Back Up'!D713</f>
        <v>13</v>
      </c>
      <c r="AI59" s="29">
        <f>'Factor D Back Up'!E713</f>
        <v>319.30811349136263</v>
      </c>
      <c r="AJ59" s="29">
        <f>'Factor D Back Up'!F713</f>
        <v>4151.0054753877139</v>
      </c>
      <c r="AK59" s="28">
        <f>'Factor D Back Up'!G713</f>
        <v>496</v>
      </c>
      <c r="AL59" s="275">
        <f>'Factor D Back Up'!H713</f>
        <v>2058898.715792306</v>
      </c>
      <c r="AM59" s="29">
        <f>'Factor D Back Up'!D714</f>
        <v>21</v>
      </c>
      <c r="AN59" s="29">
        <f>'Factor D Back Up'!E714</f>
        <v>338.36367380135164</v>
      </c>
      <c r="AO59" s="29">
        <f>'Factor D Back Up'!F714</f>
        <v>7105.6371498283843</v>
      </c>
      <c r="AP59" s="28">
        <f>'Factor D Back Up'!G714</f>
        <v>440</v>
      </c>
      <c r="AQ59" s="275">
        <f>'Factor D Back Up'!H714</f>
        <v>3126480.3459244892</v>
      </c>
      <c r="AR59" s="29">
        <f>'Factor D Back Up'!D715</f>
        <v>12</v>
      </c>
      <c r="AS59" s="29">
        <f>'Factor D Back Up'!E715</f>
        <v>357.41923411134076</v>
      </c>
      <c r="AT59" s="29">
        <f>'Factor D Back Up'!F715</f>
        <v>4289.0308093360891</v>
      </c>
      <c r="AU59" s="28">
        <f>'Factor D Back Up'!G715</f>
        <v>440.21</v>
      </c>
      <c r="AV59" s="275">
        <f>'Factor D Back Up'!H715</f>
        <v>1888074.2525778397</v>
      </c>
      <c r="AW59" s="29">
        <f>'Factor D Back Up'!D716</f>
        <v>14</v>
      </c>
      <c r="AX59" s="29">
        <f>'Factor D Back Up'!E716</f>
        <v>365</v>
      </c>
      <c r="AY59" s="29">
        <f>'Factor D Back Up'!F716</f>
        <v>5110</v>
      </c>
      <c r="AZ59" s="28">
        <f>'Factor D Back Up'!G716</f>
        <v>449.89461999999997</v>
      </c>
      <c r="BA59" s="275">
        <f>'Factor D Back Up'!H716</f>
        <v>2298961.5082</v>
      </c>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row>
    <row r="60" spans="1:89" x14ac:dyDescent="0.25">
      <c r="A60" s="107" t="s">
        <v>258</v>
      </c>
      <c r="B60" s="105" t="s">
        <v>279</v>
      </c>
      <c r="C60" s="105" t="s">
        <v>276</v>
      </c>
      <c r="D60" s="29">
        <v>52</v>
      </c>
      <c r="E60" s="26">
        <f t="shared" si="22"/>
        <v>154.88461538461539</v>
      </c>
      <c r="F60" s="29">
        <v>8054</v>
      </c>
      <c r="G60" s="28">
        <f t="shared" si="23"/>
        <v>480.6093866401788</v>
      </c>
      <c r="H60" s="28">
        <v>3870828</v>
      </c>
      <c r="I60" s="29">
        <v>77</v>
      </c>
      <c r="J60" s="26">
        <f t="shared" si="24"/>
        <v>183.79220779220779</v>
      </c>
      <c r="K60" s="29">
        <v>14152</v>
      </c>
      <c r="L60" s="28">
        <f t="shared" si="25"/>
        <v>481.40531373657433</v>
      </c>
      <c r="M60" s="28">
        <v>6812848</v>
      </c>
      <c r="N60" s="29">
        <v>106</v>
      </c>
      <c r="O60" s="26">
        <f t="shared" si="26"/>
        <v>214.50943396226415</v>
      </c>
      <c r="P60" s="29">
        <v>22738</v>
      </c>
      <c r="Q60" s="28">
        <f t="shared" si="27"/>
        <v>477.33239203096139</v>
      </c>
      <c r="R60" s="28">
        <v>10853583.93</v>
      </c>
      <c r="S60" s="29">
        <v>111</v>
      </c>
      <c r="T60" s="26">
        <f t="shared" si="28"/>
        <v>215.85585585585585</v>
      </c>
      <c r="U60" s="29">
        <v>23960</v>
      </c>
      <c r="V60" s="28">
        <f t="shared" si="29"/>
        <v>476.25032637729549</v>
      </c>
      <c r="W60" s="28">
        <v>11410957.82</v>
      </c>
      <c r="X60" s="133">
        <f>'Factor D Back Up'!D724</f>
        <v>139</v>
      </c>
      <c r="Y60" s="26">
        <f>'Factor D Back Up'!E724</f>
        <v>225.56115107913669</v>
      </c>
      <c r="Z60" s="26">
        <f>'Factor D Back Up'!F724</f>
        <v>31353</v>
      </c>
      <c r="AA60" s="26">
        <f>'Factor D Back Up'!G724</f>
        <v>480.99344879277896</v>
      </c>
      <c r="AB60" s="26">
        <f>'Factor D Back Up'!H724</f>
        <v>15080587.6</v>
      </c>
      <c r="AC60" s="29">
        <f>'Factor D Back Up'!D725</f>
        <v>60.012310876263072</v>
      </c>
      <c r="AD60" s="26">
        <f>'Factor D Back Up'!E725</f>
        <v>229.69386408262477</v>
      </c>
      <c r="AE60" s="29">
        <f>'Factor D Back Up'!F725</f>
        <v>13784.459577696594</v>
      </c>
      <c r="AF60" s="28">
        <f>'Factor D Back Up'!G725</f>
        <v>491</v>
      </c>
      <c r="AG60" s="28">
        <f>'Factor D Back Up'!H725</f>
        <v>6768169.6526490282</v>
      </c>
      <c r="AH60" s="29">
        <f>'Factor D Back Up'!D726</f>
        <v>63.876427114777798</v>
      </c>
      <c r="AI60" s="29">
        <f>'Factor D Back Up'!E726</f>
        <v>235.21972264106103</v>
      </c>
      <c r="AJ60" s="29">
        <f>'Factor D Back Up'!F726</f>
        <v>15024.995469239984</v>
      </c>
      <c r="AK60" s="28">
        <f>'Factor D Back Up'!G726</f>
        <v>534</v>
      </c>
      <c r="AL60" s="275">
        <f>'Factor D Back Up'!H726</f>
        <v>8023347.5805741511</v>
      </c>
      <c r="AM60" s="29">
        <f>'Factor D Back Up'!D727</f>
        <v>83</v>
      </c>
      <c r="AN60" s="29">
        <f>'Factor D Back Up'!E727</f>
        <v>240.74558119949731</v>
      </c>
      <c r="AO60" s="29">
        <f>'Factor D Back Up'!F727</f>
        <v>19981.883239558276</v>
      </c>
      <c r="AP60" s="28">
        <f>'Factor D Back Up'!G727</f>
        <v>514</v>
      </c>
      <c r="AQ60" s="275">
        <f>'Factor D Back Up'!H727</f>
        <v>10270687.985132953</v>
      </c>
      <c r="AR60" s="29">
        <f>'Factor D Back Up'!D728</f>
        <v>67.86226301480572</v>
      </c>
      <c r="AS60" s="29">
        <f>'Factor D Back Up'!E728</f>
        <v>246.27143975793359</v>
      </c>
      <c r="AT60" s="29">
        <f>'Factor D Back Up'!F728</f>
        <v>16712.537217887773</v>
      </c>
      <c r="AU60" s="28">
        <f>'Factor D Back Up'!G728</f>
        <v>515.42999999999995</v>
      </c>
      <c r="AV60" s="275">
        <f>'Factor D Back Up'!H728</f>
        <v>8614143.0582158938</v>
      </c>
      <c r="AW60" s="29">
        <f>'Factor D Back Up'!D729</f>
        <v>67.86226301480572</v>
      </c>
      <c r="AX60" s="29">
        <f>'Factor D Back Up'!E729</f>
        <v>251.79729831636985</v>
      </c>
      <c r="AY60" s="29">
        <f>'Factor D Back Up'!F729</f>
        <v>17087.534484762989</v>
      </c>
      <c r="AZ60" s="28">
        <f>'Factor D Back Up'!G729</f>
        <v>526.76945999999998</v>
      </c>
      <c r="BA60" s="275">
        <f>'Factor D Back Up'!H729</f>
        <v>9001191.3132699784</v>
      </c>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row>
    <row r="61" spans="1:89" s="18" customFormat="1" x14ac:dyDescent="0.25">
      <c r="A61" s="107" t="s">
        <v>179</v>
      </c>
      <c r="B61" s="105" t="s">
        <v>279</v>
      </c>
      <c r="C61" s="105" t="s">
        <v>276</v>
      </c>
      <c r="D61" s="29">
        <v>9</v>
      </c>
      <c r="E61" s="26">
        <f t="shared" si="22"/>
        <v>160.11111111111111</v>
      </c>
      <c r="F61" s="29">
        <v>1441</v>
      </c>
      <c r="G61" s="28">
        <f t="shared" si="23"/>
        <v>403</v>
      </c>
      <c r="H61" s="28">
        <v>580723</v>
      </c>
      <c r="I61" s="29">
        <v>7</v>
      </c>
      <c r="J61" s="26">
        <f t="shared" si="24"/>
        <v>216.42857142857142</v>
      </c>
      <c r="K61" s="29">
        <v>1515</v>
      </c>
      <c r="L61" s="28">
        <f t="shared" si="25"/>
        <v>399.51485148514854</v>
      </c>
      <c r="M61" s="28">
        <v>605265</v>
      </c>
      <c r="N61" s="29">
        <v>9</v>
      </c>
      <c r="O61" s="26">
        <f t="shared" si="26"/>
        <v>152</v>
      </c>
      <c r="P61" s="29">
        <v>1368</v>
      </c>
      <c r="Q61" s="28">
        <f t="shared" si="27"/>
        <v>389.75818713450286</v>
      </c>
      <c r="R61" s="28">
        <v>533189.19999999995</v>
      </c>
      <c r="S61" s="29">
        <v>3</v>
      </c>
      <c r="T61" s="26">
        <f t="shared" si="28"/>
        <v>40</v>
      </c>
      <c r="U61" s="29">
        <v>120</v>
      </c>
      <c r="V61" s="28">
        <f t="shared" si="29"/>
        <v>355.60333333333335</v>
      </c>
      <c r="W61" s="28">
        <v>42672.4</v>
      </c>
      <c r="X61" s="133">
        <f>'Factor D Back Up'!D737</f>
        <v>1</v>
      </c>
      <c r="Y61" s="26">
        <f>'Factor D Back Up'!E737</f>
        <v>164.01322751322752</v>
      </c>
      <c r="Z61" s="26">
        <f>'Factor D Back Up'!F737</f>
        <v>164.01322751322752</v>
      </c>
      <c r="AA61" s="26">
        <f>'Factor D Back Up'!G737</f>
        <v>403</v>
      </c>
      <c r="AB61" s="26">
        <f>'Factor D Back Up'!H737</f>
        <v>66097.33068783069</v>
      </c>
      <c r="AC61" s="29">
        <f>'Factor D Back Up'!D738</f>
        <v>2</v>
      </c>
      <c r="AD61" s="26">
        <f>'Factor D Back Up'!E738</f>
        <v>146.51058201058203</v>
      </c>
      <c r="AE61" s="29">
        <f>'Factor D Back Up'!F738</f>
        <v>293.02116402116405</v>
      </c>
      <c r="AF61" s="28">
        <f>'Factor D Back Up'!G738</f>
        <v>511.49</v>
      </c>
      <c r="AG61" s="28">
        <f>'Factor D Back Up'!H738</f>
        <v>149877.39518518522</v>
      </c>
      <c r="AH61" s="29">
        <f>'Factor D Back Up'!D739</f>
        <v>3</v>
      </c>
      <c r="AI61" s="29">
        <f>'Factor D Back Up'!E739</f>
        <v>146.51058201058203</v>
      </c>
      <c r="AJ61" s="29">
        <f>'Factor D Back Up'!F739</f>
        <v>439.53174603174608</v>
      </c>
      <c r="AK61" s="28">
        <f>'Factor D Back Up'!G739</f>
        <v>563</v>
      </c>
      <c r="AL61" s="275">
        <f>'Factor D Back Up'!H739</f>
        <v>247456.37301587305</v>
      </c>
      <c r="AM61" s="29">
        <f>'Factor D Back Up'!D740</f>
        <v>1</v>
      </c>
      <c r="AN61" s="29">
        <f>'Factor D Back Up'!E740</f>
        <v>146.51058201058203</v>
      </c>
      <c r="AO61" s="29">
        <f>'Factor D Back Up'!F740</f>
        <v>146.51058201058203</v>
      </c>
      <c r="AP61" s="28">
        <f>'Factor D Back Up'!G740</f>
        <v>572.51</v>
      </c>
      <c r="AQ61" s="275">
        <f>'Factor D Back Up'!H740</f>
        <v>83878.773306878313</v>
      </c>
      <c r="AR61" s="29">
        <f>'Factor D Back Up'!D741</f>
        <v>1</v>
      </c>
      <c r="AS61" s="29">
        <f>'Factor D Back Up'!E741</f>
        <v>146.51058201058203</v>
      </c>
      <c r="AT61" s="29">
        <f>'Factor D Back Up'!F741</f>
        <v>146.51058201058203</v>
      </c>
      <c r="AU61" s="28">
        <f>'Factor D Back Up'!G741</f>
        <v>608.07000000000005</v>
      </c>
      <c r="AV61" s="275">
        <f>'Factor D Back Up'!H741</f>
        <v>89088.689603174615</v>
      </c>
      <c r="AW61" s="29">
        <f>'Factor D Back Up'!D742</f>
        <v>1</v>
      </c>
      <c r="AX61" s="29">
        <f>'Factor D Back Up'!E742</f>
        <v>146.51058201058203</v>
      </c>
      <c r="AY61" s="29">
        <f>'Factor D Back Up'!F742</f>
        <v>146.51058201058203</v>
      </c>
      <c r="AZ61" s="28">
        <f>'Factor D Back Up'!G742</f>
        <v>621.44754000000012</v>
      </c>
      <c r="BA61" s="275">
        <f>'Factor D Back Up'!H742</f>
        <v>91048.640774444473</v>
      </c>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row>
    <row r="62" spans="1:89" x14ac:dyDescent="0.25">
      <c r="A62" s="107" t="s">
        <v>259</v>
      </c>
      <c r="B62" s="105" t="s">
        <v>279</v>
      </c>
      <c r="C62" s="105" t="s">
        <v>276</v>
      </c>
      <c r="D62" s="29">
        <v>151</v>
      </c>
      <c r="E62" s="26">
        <f t="shared" si="22"/>
        <v>210.27152317880794</v>
      </c>
      <c r="F62" s="29">
        <v>31751</v>
      </c>
      <c r="G62" s="28">
        <f t="shared" si="23"/>
        <v>491.97091115240465</v>
      </c>
      <c r="H62" s="28">
        <v>15620568.4</v>
      </c>
      <c r="I62" s="29">
        <v>141</v>
      </c>
      <c r="J62" s="26">
        <f t="shared" si="24"/>
        <v>250.75886524822695</v>
      </c>
      <c r="K62" s="29">
        <v>35357</v>
      </c>
      <c r="L62" s="28">
        <f t="shared" si="25"/>
        <v>493.09678847187257</v>
      </c>
      <c r="M62" s="28">
        <v>17434423.149999999</v>
      </c>
      <c r="N62" s="29">
        <v>129</v>
      </c>
      <c r="O62" s="26">
        <f t="shared" si="26"/>
        <v>240.86821705426357</v>
      </c>
      <c r="P62" s="29">
        <v>31072</v>
      </c>
      <c r="Q62" s="28">
        <f t="shared" si="27"/>
        <v>492.40509140061789</v>
      </c>
      <c r="R62" s="28">
        <v>15300011</v>
      </c>
      <c r="S62" s="29">
        <v>100</v>
      </c>
      <c r="T62" s="26">
        <f t="shared" si="28"/>
        <v>202.62</v>
      </c>
      <c r="U62" s="29">
        <v>20262</v>
      </c>
      <c r="V62" s="28">
        <f t="shared" si="29"/>
        <v>497.08506218537161</v>
      </c>
      <c r="W62" s="28">
        <v>10071937.529999999</v>
      </c>
      <c r="X62" s="133">
        <f>'Factor D Back Up'!D750</f>
        <v>22</v>
      </c>
      <c r="Y62" s="26">
        <f>'Factor D Back Up'!E750</f>
        <v>217.91834693772779</v>
      </c>
      <c r="Z62" s="26">
        <f>'Factor D Back Up'!F750</f>
        <v>4794.2036326300113</v>
      </c>
      <c r="AA62" s="26">
        <f>'Factor D Back Up'!G750</f>
        <v>495</v>
      </c>
      <c r="AB62" s="26">
        <f>'Factor D Back Up'!H750</f>
        <v>2373130.7981518554</v>
      </c>
      <c r="AC62" s="29">
        <f>'Factor D Back Up'!D751</f>
        <v>35</v>
      </c>
      <c r="AD62" s="26">
        <f>'Factor D Back Up'!E751</f>
        <v>214.63382516468909</v>
      </c>
      <c r="AE62" s="29">
        <f>'Factor D Back Up'!F751</f>
        <v>7512.1838807641179</v>
      </c>
      <c r="AF62" s="28">
        <f>'Factor D Back Up'!G751</f>
        <v>574</v>
      </c>
      <c r="AG62" s="28">
        <f>'Factor D Back Up'!H751</f>
        <v>4311993.5475586038</v>
      </c>
      <c r="AH62" s="29">
        <f>'Factor D Back Up'!D752</f>
        <v>35</v>
      </c>
      <c r="AI62" s="29">
        <f>'Factor D Back Up'!E752</f>
        <v>211.34930339165038</v>
      </c>
      <c r="AJ62" s="29">
        <f>'Factor D Back Up'!F752</f>
        <v>7397.2256187077637</v>
      </c>
      <c r="AK62" s="28">
        <f>'Factor D Back Up'!G752</f>
        <v>624</v>
      </c>
      <c r="AL62" s="275">
        <f>'Factor D Back Up'!H752</f>
        <v>4615868.7860736446</v>
      </c>
      <c r="AM62" s="29">
        <f>'Factor D Back Up'!D753</f>
        <v>27</v>
      </c>
      <c r="AN62" s="29">
        <f>'Factor D Back Up'!E753</f>
        <v>208.06478161861165</v>
      </c>
      <c r="AO62" s="29">
        <f>'Factor D Back Up'!F753</f>
        <v>5617.7491037025147</v>
      </c>
      <c r="AP62" s="28">
        <f>'Factor D Back Up'!G753</f>
        <v>605</v>
      </c>
      <c r="AQ62" s="275">
        <f>'Factor D Back Up'!H753</f>
        <v>3398738.2077400214</v>
      </c>
      <c r="AR62" s="29">
        <f>'Factor D Back Up'!D754</f>
        <v>26</v>
      </c>
      <c r="AS62" s="29">
        <f>'Factor D Back Up'!E754</f>
        <v>204.78025984557291</v>
      </c>
      <c r="AT62" s="29">
        <f>'Factor D Back Up'!F754</f>
        <v>5324.2867559848955</v>
      </c>
      <c r="AU62" s="28">
        <f>'Factor D Back Up'!G754</f>
        <v>627.15</v>
      </c>
      <c r="AV62" s="275">
        <f>'Factor D Back Up'!H754</f>
        <v>3339126.4390159273</v>
      </c>
      <c r="AW62" s="29">
        <f>'Factor D Back Up'!D755</f>
        <v>25</v>
      </c>
      <c r="AX62" s="29">
        <f>'Factor D Back Up'!E755</f>
        <v>201.49573807253421</v>
      </c>
      <c r="AY62" s="29">
        <f>'Factor D Back Up'!F755</f>
        <v>5037.3934518133556</v>
      </c>
      <c r="AZ62" s="28">
        <f>'Factor D Back Up'!G755</f>
        <v>640.94730000000004</v>
      </c>
      <c r="BA62" s="275">
        <f>'Factor D Back Up'!H755</f>
        <v>3228703.7319774507</v>
      </c>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row>
    <row r="63" spans="1:89" x14ac:dyDescent="0.25">
      <c r="A63" s="142" t="s">
        <v>144</v>
      </c>
      <c r="B63" s="105" t="s">
        <v>279</v>
      </c>
      <c r="C63" s="105" t="s">
        <v>298</v>
      </c>
      <c r="D63" s="29"/>
      <c r="E63" s="26"/>
      <c r="F63" s="29"/>
      <c r="G63" s="28"/>
      <c r="H63" s="28"/>
      <c r="I63" s="29"/>
      <c r="J63" s="26"/>
      <c r="K63" s="29"/>
      <c r="L63" s="28"/>
      <c r="M63" s="28"/>
      <c r="N63" s="29"/>
      <c r="O63" s="26"/>
      <c r="P63" s="29"/>
      <c r="Q63" s="28"/>
      <c r="R63" s="28"/>
      <c r="S63" s="29"/>
      <c r="T63" s="26"/>
      <c r="U63" s="29"/>
      <c r="V63" s="28"/>
      <c r="W63" s="28"/>
      <c r="X63" s="133"/>
      <c r="Y63" s="26"/>
      <c r="Z63" s="26"/>
      <c r="AA63" s="26"/>
      <c r="AB63" s="26"/>
      <c r="AC63" s="29">
        <f>'Factor D Back Up'!D1118</f>
        <v>0</v>
      </c>
      <c r="AD63" s="26">
        <f>'Factor D Back Up'!E1118</f>
        <v>4991.6555183946484</v>
      </c>
      <c r="AE63" s="29">
        <f>'Factor D Back Up'!F1118</f>
        <v>0</v>
      </c>
      <c r="AF63" s="28">
        <f>'Factor D Back Up'!G1118</f>
        <v>6.09</v>
      </c>
      <c r="AG63" s="28">
        <f>'Factor D Back Up'!H1118</f>
        <v>0</v>
      </c>
      <c r="AH63" s="29">
        <f>'Factor D Back Up'!D1119</f>
        <v>0</v>
      </c>
      <c r="AI63" s="29">
        <f>'Factor D Back Up'!E1119</f>
        <v>4991.6555183946484</v>
      </c>
      <c r="AJ63" s="29">
        <f>'Factor D Back Up'!F1119</f>
        <v>0</v>
      </c>
      <c r="AK63" s="28">
        <f>'Factor D Back Up'!G1119</f>
        <v>6.49</v>
      </c>
      <c r="AL63" s="275">
        <f>'Factor D Back Up'!H1119</f>
        <v>0</v>
      </c>
      <c r="AM63" s="29">
        <f>'Factor D Back Up'!D1120</f>
        <v>24</v>
      </c>
      <c r="AN63" s="29">
        <f>'Factor D Back Up'!E1120</f>
        <v>3220</v>
      </c>
      <c r="AO63" s="29">
        <f>'Factor D Back Up'!F1120</f>
        <v>77280</v>
      </c>
      <c r="AP63" s="28">
        <f>'Factor D Back Up'!G1120</f>
        <v>6.75</v>
      </c>
      <c r="AQ63" s="275">
        <f>'Factor D Back Up'!H1120</f>
        <v>521640</v>
      </c>
      <c r="AR63" s="29">
        <f>'Factor D Back Up'!D1121</f>
        <v>34</v>
      </c>
      <c r="AS63" s="29">
        <f>'Factor D Back Up'!E1121</f>
        <v>3220</v>
      </c>
      <c r="AT63" s="29">
        <f>'Factor D Back Up'!F1121</f>
        <v>109480</v>
      </c>
      <c r="AU63" s="28">
        <f>'Factor D Back Up'!G1121</f>
        <v>6.770249999999999</v>
      </c>
      <c r="AV63" s="275">
        <f>'Factor D Back Up'!H1121</f>
        <v>741206.96999999986</v>
      </c>
      <c r="AW63" s="29">
        <f>'Factor D Back Up'!D1122</f>
        <v>40</v>
      </c>
      <c r="AX63" s="29">
        <f>'Factor D Back Up'!E1122</f>
        <v>3220</v>
      </c>
      <c r="AY63" s="29">
        <f>'Factor D Back Up'!F1122</f>
        <v>128800</v>
      </c>
      <c r="AZ63" s="28">
        <f>'Factor D Back Up'!G1122</f>
        <v>6.9191954999999989</v>
      </c>
      <c r="BA63" s="275">
        <f>'Factor D Back Up'!H1122</f>
        <v>891192.38039999991</v>
      </c>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row>
    <row r="64" spans="1:89" x14ac:dyDescent="0.25">
      <c r="A64" s="109" t="s">
        <v>131</v>
      </c>
      <c r="B64" s="105" t="s">
        <v>279</v>
      </c>
      <c r="C64" s="105" t="s">
        <v>276</v>
      </c>
      <c r="D64" s="29"/>
      <c r="E64" s="26"/>
      <c r="F64" s="29"/>
      <c r="G64" s="28"/>
      <c r="H64" s="28"/>
      <c r="I64" s="29"/>
      <c r="J64" s="26"/>
      <c r="K64" s="29"/>
      <c r="L64" s="28"/>
      <c r="M64" s="28"/>
      <c r="N64" s="29"/>
      <c r="O64" s="26"/>
      <c r="P64" s="29"/>
      <c r="Q64" s="28"/>
      <c r="R64" s="28"/>
      <c r="S64" s="29"/>
      <c r="T64" s="26"/>
      <c r="U64" s="29"/>
      <c r="V64" s="28"/>
      <c r="W64" s="28"/>
      <c r="X64" s="133"/>
      <c r="Y64" s="26"/>
      <c r="Z64" s="26"/>
      <c r="AA64" s="26"/>
      <c r="AB64" s="26"/>
      <c r="AC64" s="29">
        <f>'Factor D Back Up'!D948</f>
        <v>0</v>
      </c>
      <c r="AD64" s="26">
        <f>'Factor D Back Up'!E948</f>
        <v>258.07923076923078</v>
      </c>
      <c r="AE64" s="29">
        <f>'Factor D Back Up'!F948</f>
        <v>0</v>
      </c>
      <c r="AF64" s="28">
        <f>'Factor D Back Up'!G948</f>
        <v>251</v>
      </c>
      <c r="AG64" s="28">
        <f>'Factor D Back Up'!H948</f>
        <v>0</v>
      </c>
      <c r="AH64" s="29">
        <f>'Factor D Back Up'!D949</f>
        <v>0</v>
      </c>
      <c r="AI64" s="29">
        <f>'Factor D Back Up'!E949</f>
        <v>273.07974358974354</v>
      </c>
      <c r="AJ64" s="29">
        <f>'Factor D Back Up'!F949</f>
        <v>0</v>
      </c>
      <c r="AK64" s="28">
        <f>'Factor D Back Up'!G949</f>
        <v>276</v>
      </c>
      <c r="AL64" s="275">
        <f>'Factor D Back Up'!H949</f>
        <v>0</v>
      </c>
      <c r="AM64" s="29">
        <f>'Factor D Back Up'!D950</f>
        <v>0</v>
      </c>
      <c r="AN64" s="29">
        <f>'Factor D Back Up'!E950</f>
        <v>244</v>
      </c>
      <c r="AO64" s="29">
        <f>'Factor D Back Up'!F950</f>
        <v>0</v>
      </c>
      <c r="AP64" s="28">
        <f>'Factor D Back Up'!G950</f>
        <v>283.86</v>
      </c>
      <c r="AQ64" s="275">
        <f>'Factor D Back Up'!H950</f>
        <v>0</v>
      </c>
      <c r="AR64" s="29">
        <f>'Factor D Back Up'!D951</f>
        <v>8</v>
      </c>
      <c r="AS64" s="29">
        <f>'Factor D Back Up'!E951</f>
        <v>254</v>
      </c>
      <c r="AT64" s="29">
        <f>'Factor D Back Up'!F951</f>
        <v>2032</v>
      </c>
      <c r="AU64" s="28">
        <f>'Factor D Back Up'!G951</f>
        <v>313.08999999999997</v>
      </c>
      <c r="AV64" s="275">
        <f>'Factor D Back Up'!H951</f>
        <v>636198.88</v>
      </c>
      <c r="AW64" s="29">
        <f>'Factor D Back Up'!D952</f>
        <v>8</v>
      </c>
      <c r="AX64" s="29">
        <f>'Factor D Back Up'!E952</f>
        <v>264</v>
      </c>
      <c r="AY64" s="29">
        <f>'Factor D Back Up'!F952</f>
        <v>2112</v>
      </c>
      <c r="AZ64" s="28">
        <f>'Factor D Back Up'!G952</f>
        <v>319.97798</v>
      </c>
      <c r="BA64" s="275">
        <f>'Factor D Back Up'!H952</f>
        <v>675793.49375999998</v>
      </c>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row>
    <row r="65" spans="1:89" x14ac:dyDescent="0.25">
      <c r="A65" s="109" t="s">
        <v>132</v>
      </c>
      <c r="B65" s="105" t="s">
        <v>279</v>
      </c>
      <c r="C65" s="105" t="s">
        <v>276</v>
      </c>
      <c r="D65" s="29"/>
      <c r="E65" s="26"/>
      <c r="F65" s="29"/>
      <c r="G65" s="28"/>
      <c r="H65" s="28"/>
      <c r="I65" s="29"/>
      <c r="J65" s="26"/>
      <c r="K65" s="29"/>
      <c r="L65" s="28"/>
      <c r="M65" s="28"/>
      <c r="N65" s="29"/>
      <c r="O65" s="26"/>
      <c r="P65" s="29"/>
      <c r="Q65" s="28"/>
      <c r="R65" s="28"/>
      <c r="S65" s="29"/>
      <c r="T65" s="26"/>
      <c r="U65" s="29"/>
      <c r="V65" s="28"/>
      <c r="W65" s="28"/>
      <c r="X65" s="133"/>
      <c r="Y65" s="26"/>
      <c r="Z65" s="26"/>
      <c r="AA65" s="26"/>
      <c r="AB65" s="26"/>
      <c r="AC65" s="29">
        <f>'Factor D Back Up'!D961</f>
        <v>0</v>
      </c>
      <c r="AD65" s="26">
        <f>'Factor D Back Up'!E961</f>
        <v>278.09004675343215</v>
      </c>
      <c r="AE65" s="29">
        <f>'Factor D Back Up'!F961</f>
        <v>0</v>
      </c>
      <c r="AF65" s="28">
        <f>'Factor D Back Up'!G961</f>
        <v>270</v>
      </c>
      <c r="AG65" s="28">
        <f>'Factor D Back Up'!H961</f>
        <v>0</v>
      </c>
      <c r="AH65" s="29">
        <f>'Factor D Back Up'!D962</f>
        <v>0</v>
      </c>
      <c r="AI65" s="29">
        <f>'Factor D Back Up'!E962</f>
        <v>298.25901401413307</v>
      </c>
      <c r="AJ65" s="29">
        <f>'Factor D Back Up'!F962</f>
        <v>0</v>
      </c>
      <c r="AK65" s="28">
        <f>'Factor D Back Up'!G962</f>
        <v>295</v>
      </c>
      <c r="AL65" s="275">
        <f>'Factor D Back Up'!H962</f>
        <v>0</v>
      </c>
      <c r="AM65" s="29">
        <f>'Factor D Back Up'!D963</f>
        <v>9</v>
      </c>
      <c r="AN65" s="29">
        <f>'Factor D Back Up'!E963</f>
        <v>329</v>
      </c>
      <c r="AO65" s="29">
        <f>'Factor D Back Up'!F963</f>
        <v>2961</v>
      </c>
      <c r="AP65" s="28">
        <f>'Factor D Back Up'!G963</f>
        <v>298.47000000000003</v>
      </c>
      <c r="AQ65" s="275">
        <f>'Factor D Back Up'!H963</f>
        <v>883769.67</v>
      </c>
      <c r="AR65" s="29">
        <f>'Factor D Back Up'!D964</f>
        <v>23</v>
      </c>
      <c r="AS65" s="29">
        <f>'Factor D Back Up'!E964</f>
        <v>338.59694853553492</v>
      </c>
      <c r="AT65" s="29">
        <f>'Factor D Back Up'!F964</f>
        <v>7787.7298163173036</v>
      </c>
      <c r="AU65" s="28">
        <f>'Factor D Back Up'!G964</f>
        <v>323.37</v>
      </c>
      <c r="AV65" s="275">
        <f>'Factor D Back Up'!H964</f>
        <v>2518318.1907025264</v>
      </c>
      <c r="AW65" s="29">
        <f>'Factor D Back Up'!D965</f>
        <v>25</v>
      </c>
      <c r="AX65" s="29">
        <f>'Factor D Back Up'!E965</f>
        <v>338</v>
      </c>
      <c r="AY65" s="29">
        <f>'Factor D Back Up'!F965</f>
        <v>8450</v>
      </c>
      <c r="AZ65" s="28">
        <f>'Factor D Back Up'!G965</f>
        <v>330.48414000000002</v>
      </c>
      <c r="BA65" s="275">
        <f>'Factor D Back Up'!H965</f>
        <v>2792590.983</v>
      </c>
      <c r="BB65" s="124"/>
      <c r="BC65" s="124"/>
      <c r="BD65" s="124"/>
      <c r="BE65" s="124"/>
      <c r="BF65" s="124"/>
      <c r="BG65" s="124"/>
      <c r="BH65" s="124"/>
      <c r="BI65" s="130"/>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row>
    <row r="66" spans="1:89" x14ac:dyDescent="0.25">
      <c r="A66" s="109" t="s">
        <v>133</v>
      </c>
      <c r="B66" s="105" t="s">
        <v>279</v>
      </c>
      <c r="C66" s="105" t="s">
        <v>276</v>
      </c>
      <c r="D66" s="29"/>
      <c r="E66" s="26"/>
      <c r="F66" s="29"/>
      <c r="G66" s="28"/>
      <c r="H66" s="28"/>
      <c r="I66" s="29"/>
      <c r="J66" s="26"/>
      <c r="K66" s="29"/>
      <c r="L66" s="28"/>
      <c r="M66" s="28"/>
      <c r="N66" s="29"/>
      <c r="O66" s="26"/>
      <c r="P66" s="29"/>
      <c r="Q66" s="28"/>
      <c r="R66" s="28"/>
      <c r="S66" s="29"/>
      <c r="T66" s="26"/>
      <c r="U66" s="29"/>
      <c r="V66" s="28"/>
      <c r="W66" s="28"/>
      <c r="X66" s="133"/>
      <c r="Y66" s="26"/>
      <c r="Z66" s="26"/>
      <c r="AA66" s="26"/>
      <c r="AB66" s="26"/>
      <c r="AC66" s="29">
        <f>'Factor D Back Up'!D975</f>
        <v>0</v>
      </c>
      <c r="AD66" s="26">
        <f>'Factor D Back Up'!E975</f>
        <v>180.95</v>
      </c>
      <c r="AE66" s="29">
        <f>'Factor D Back Up'!F975</f>
        <v>0</v>
      </c>
      <c r="AF66" s="28">
        <f>'Factor D Back Up'!G975</f>
        <v>304</v>
      </c>
      <c r="AG66" s="28">
        <f>'Factor D Back Up'!H975</f>
        <v>0</v>
      </c>
      <c r="AH66" s="29">
        <f>'Factor D Back Up'!D976</f>
        <v>0</v>
      </c>
      <c r="AI66" s="29">
        <f>'Factor D Back Up'!E976</f>
        <v>200.64166666666665</v>
      </c>
      <c r="AJ66" s="29">
        <f>'Factor D Back Up'!F976</f>
        <v>0</v>
      </c>
      <c r="AK66" s="28">
        <f>'Factor D Back Up'!G976</f>
        <v>341</v>
      </c>
      <c r="AL66" s="275">
        <f>'Factor D Back Up'!H976</f>
        <v>0</v>
      </c>
      <c r="AM66" s="29">
        <f>'Factor D Back Up'!D977</f>
        <v>0</v>
      </c>
      <c r="AN66" s="29">
        <f>'Factor D Back Up'!E977</f>
        <v>220.33333333333331</v>
      </c>
      <c r="AO66" s="29">
        <f>'Factor D Back Up'!F977</f>
        <v>0</v>
      </c>
      <c r="AP66" s="28">
        <f>'Factor D Back Up'!G977</f>
        <v>374.91</v>
      </c>
      <c r="AQ66" s="275">
        <f>'Factor D Back Up'!H977</f>
        <v>0</v>
      </c>
      <c r="AR66" s="29">
        <f>'Factor D Back Up'!D978</f>
        <v>3</v>
      </c>
      <c r="AS66" s="29">
        <f>'Factor D Back Up'!E978</f>
        <v>240.02499999999998</v>
      </c>
      <c r="AT66" s="29">
        <f>'Factor D Back Up'!F978</f>
        <v>720.07499999999993</v>
      </c>
      <c r="AU66" s="28">
        <f>'Factor D Back Up'!G978</f>
        <v>408.19</v>
      </c>
      <c r="AV66" s="275">
        <f>'Factor D Back Up'!H978</f>
        <v>293927.41424999997</v>
      </c>
      <c r="AW66" s="29">
        <f>'Factor D Back Up'!D979</f>
        <v>3</v>
      </c>
      <c r="AX66" s="29">
        <f>'Factor D Back Up'!E979</f>
        <v>259.71666666666664</v>
      </c>
      <c r="AY66" s="29">
        <f>'Factor D Back Up'!F979</f>
        <v>779.14999999999986</v>
      </c>
      <c r="AZ66" s="28">
        <f>'Factor D Back Up'!G979</f>
        <v>417.17018000000002</v>
      </c>
      <c r="BA66" s="275">
        <f>'Factor D Back Up'!H979</f>
        <v>325038.14574699994</v>
      </c>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row>
    <row r="67" spans="1:89" x14ac:dyDescent="0.25">
      <c r="A67" s="109" t="s">
        <v>134</v>
      </c>
      <c r="B67" s="105" t="s">
        <v>279</v>
      </c>
      <c r="C67" s="105" t="s">
        <v>276</v>
      </c>
      <c r="D67" s="29"/>
      <c r="E67" s="26"/>
      <c r="F67" s="29"/>
      <c r="G67" s="28"/>
      <c r="H67" s="28"/>
      <c r="I67" s="29"/>
      <c r="J67" s="26"/>
      <c r="K67" s="29"/>
      <c r="L67" s="28"/>
      <c r="M67" s="28"/>
      <c r="N67" s="29"/>
      <c r="O67" s="26"/>
      <c r="P67" s="29"/>
      <c r="Q67" s="28"/>
      <c r="R67" s="28"/>
      <c r="S67" s="29"/>
      <c r="T67" s="26"/>
      <c r="U67" s="29"/>
      <c r="V67" s="28"/>
      <c r="W67" s="28"/>
      <c r="X67" s="133"/>
      <c r="Y67" s="26"/>
      <c r="Z67" s="26"/>
      <c r="AA67" s="26"/>
      <c r="AB67" s="26"/>
      <c r="AC67" s="29">
        <f>'Factor D Back Up'!D988</f>
        <v>0</v>
      </c>
      <c r="AD67" s="26">
        <f>'Factor D Back Up'!E988</f>
        <v>208.55263157894734</v>
      </c>
      <c r="AE67" s="29">
        <f>'Factor D Back Up'!F988</f>
        <v>0</v>
      </c>
      <c r="AF67" s="28">
        <f>'Factor D Back Up'!G988</f>
        <v>329</v>
      </c>
      <c r="AG67" s="28">
        <f>'Factor D Back Up'!H988</f>
        <v>0</v>
      </c>
      <c r="AH67" s="29">
        <f>'Factor D Back Up'!D989</f>
        <v>2</v>
      </c>
      <c r="AI67" s="29">
        <f>'Factor D Back Up'!E989</f>
        <v>229.52315789473681</v>
      </c>
      <c r="AJ67" s="29">
        <f>'Factor D Back Up'!F989</f>
        <v>459.04631578947362</v>
      </c>
      <c r="AK67" s="28">
        <f>'Factor D Back Up'!G989</f>
        <v>359</v>
      </c>
      <c r="AL67" s="275">
        <f>'Factor D Back Up'!H989</f>
        <v>164797.62736842103</v>
      </c>
      <c r="AM67" s="29">
        <f>'Factor D Back Up'!D990</f>
        <v>2</v>
      </c>
      <c r="AN67" s="29">
        <f>'Factor D Back Up'!E990</f>
        <v>319</v>
      </c>
      <c r="AO67" s="29">
        <f>'Factor D Back Up'!F990</f>
        <v>638</v>
      </c>
      <c r="AP67" s="28">
        <f>'Factor D Back Up'!G990</f>
        <v>388.46</v>
      </c>
      <c r="AQ67" s="275">
        <f>'Factor D Back Up'!H990</f>
        <v>247837.47999999998</v>
      </c>
      <c r="AR67" s="29">
        <f>'Factor D Back Up'!D991</f>
        <v>7.4456338675104643</v>
      </c>
      <c r="AS67" s="29">
        <f>'Factor D Back Up'!E991</f>
        <v>324</v>
      </c>
      <c r="AT67" s="29">
        <f>'Factor D Back Up'!F991</f>
        <v>2412.3853730733904</v>
      </c>
      <c r="AU67" s="28">
        <f>'Factor D Back Up'!G991</f>
        <v>418.47</v>
      </c>
      <c r="AV67" s="275">
        <f>'Factor D Back Up'!H991</f>
        <v>1009510.9070700217</v>
      </c>
      <c r="AW67" s="29">
        <f>'Factor D Back Up'!D992</f>
        <v>7.2661146269266119</v>
      </c>
      <c r="AX67" s="29">
        <f>'Factor D Back Up'!E992</f>
        <v>326</v>
      </c>
      <c r="AY67" s="29">
        <f>'Factor D Back Up'!F992</f>
        <v>2368.7533683780753</v>
      </c>
      <c r="AZ67" s="28">
        <f>'Factor D Back Up'!G992</f>
        <v>427.67634000000004</v>
      </c>
      <c r="BA67" s="275">
        <f>'Factor D Back Up'!H992</f>
        <v>1013059.770950607</v>
      </c>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row>
    <row r="68" spans="1:89" x14ac:dyDescent="0.25">
      <c r="A68" s="109" t="s">
        <v>135</v>
      </c>
      <c r="B68" s="105" t="s">
        <v>279</v>
      </c>
      <c r="C68" s="105" t="s">
        <v>276</v>
      </c>
      <c r="D68" s="29"/>
      <c r="E68" s="26"/>
      <c r="F68" s="29"/>
      <c r="G68" s="28"/>
      <c r="H68" s="28"/>
      <c r="I68" s="29"/>
      <c r="J68" s="26"/>
      <c r="K68" s="29"/>
      <c r="L68" s="28"/>
      <c r="M68" s="28"/>
      <c r="N68" s="29"/>
      <c r="O68" s="26"/>
      <c r="P68" s="29"/>
      <c r="Q68" s="28"/>
      <c r="R68" s="28"/>
      <c r="S68" s="29"/>
      <c r="T68" s="26"/>
      <c r="U68" s="29"/>
      <c r="V68" s="28"/>
      <c r="W68" s="28"/>
      <c r="X68" s="133"/>
      <c r="Y68" s="26"/>
      <c r="Z68" s="26"/>
      <c r="AA68" s="26"/>
      <c r="AB68" s="26"/>
      <c r="AC68" s="29">
        <f>'Factor D Back Up'!D1001</f>
        <v>0</v>
      </c>
      <c r="AD68" s="26">
        <f>'Factor D Back Up'!E1001</f>
        <v>276.26607815091211</v>
      </c>
      <c r="AE68" s="29">
        <f>'Factor D Back Up'!F1001</f>
        <v>0</v>
      </c>
      <c r="AF68" s="28">
        <f>'Factor D Back Up'!G1001</f>
        <v>366</v>
      </c>
      <c r="AG68" s="28">
        <f>'Factor D Back Up'!H1001</f>
        <v>0</v>
      </c>
      <c r="AH68" s="29">
        <f>'Factor D Back Up'!D1002</f>
        <v>7</v>
      </c>
      <c r="AI68" s="29">
        <f>'Factor D Back Up'!E1002</f>
        <v>283.74926305970149</v>
      </c>
      <c r="AJ68" s="29">
        <f>'Factor D Back Up'!F1002</f>
        <v>1986.2448414179105</v>
      </c>
      <c r="AK68" s="28">
        <f>'Factor D Back Up'!G1002</f>
        <v>439</v>
      </c>
      <c r="AL68" s="275">
        <f>'Factor D Back Up'!H1002</f>
        <v>871961.48538246274</v>
      </c>
      <c r="AM68" s="29">
        <f>'Factor D Back Up'!D1003</f>
        <v>8</v>
      </c>
      <c r="AN68" s="29">
        <f>'Factor D Back Up'!E1003</f>
        <v>323</v>
      </c>
      <c r="AO68" s="29">
        <f>'Factor D Back Up'!F1003</f>
        <v>2584</v>
      </c>
      <c r="AP68" s="28">
        <f>'Factor D Back Up'!G1003</f>
        <v>441.56</v>
      </c>
      <c r="AQ68" s="275">
        <f>'Factor D Back Up'!H1003</f>
        <v>1140991.04</v>
      </c>
      <c r="AR68" s="29">
        <f>'Factor D Back Up'!D1004</f>
        <v>25</v>
      </c>
      <c r="AS68" s="29">
        <f>'Factor D Back Up'!E1004</f>
        <v>323</v>
      </c>
      <c r="AT68" s="29">
        <f>'Factor D Back Up'!F1004</f>
        <v>8075</v>
      </c>
      <c r="AU68" s="28">
        <f>'Factor D Back Up'!G1004</f>
        <v>457.66</v>
      </c>
      <c r="AV68" s="275">
        <f>'Factor D Back Up'!H1004</f>
        <v>3695604.5</v>
      </c>
      <c r="AW68" s="29">
        <f>'Factor D Back Up'!D1005</f>
        <v>25</v>
      </c>
      <c r="AX68" s="29">
        <f>'Factor D Back Up'!E1005</f>
        <v>323</v>
      </c>
      <c r="AY68" s="29">
        <f>'Factor D Back Up'!F1005</f>
        <v>8075</v>
      </c>
      <c r="AZ68" s="28">
        <f>'Factor D Back Up'!G1005</f>
        <v>467.72852000000006</v>
      </c>
      <c r="BA68" s="275">
        <f>'Factor D Back Up'!H1005</f>
        <v>3776907.7990000006</v>
      </c>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row>
    <row r="69" spans="1:89" x14ac:dyDescent="0.25">
      <c r="A69" s="109" t="s">
        <v>136</v>
      </c>
      <c r="B69" s="105" t="s">
        <v>279</v>
      </c>
      <c r="C69" s="105" t="s">
        <v>276</v>
      </c>
      <c r="D69" s="29"/>
      <c r="E69" s="26"/>
      <c r="F69" s="29"/>
      <c r="G69" s="28"/>
      <c r="H69" s="28"/>
      <c r="I69" s="29"/>
      <c r="J69" s="26"/>
      <c r="K69" s="29"/>
      <c r="L69" s="28"/>
      <c r="M69" s="28"/>
      <c r="N69" s="29"/>
      <c r="O69" s="26"/>
      <c r="P69" s="29"/>
      <c r="Q69" s="28"/>
      <c r="R69" s="28"/>
      <c r="S69" s="29"/>
      <c r="T69" s="26"/>
      <c r="U69" s="29"/>
      <c r="V69" s="28"/>
      <c r="W69" s="28"/>
      <c r="X69" s="133"/>
      <c r="Y69" s="26"/>
      <c r="Z69" s="26"/>
      <c r="AA69" s="26"/>
      <c r="AB69" s="26"/>
      <c r="AC69" s="29">
        <f>'Factor D Back Up'!D1014</f>
        <v>0</v>
      </c>
      <c r="AD69" s="26">
        <f>'Factor D Back Up'!E1014</f>
        <v>247.45385545596812</v>
      </c>
      <c r="AE69" s="29">
        <f>'Factor D Back Up'!F1014</f>
        <v>0</v>
      </c>
      <c r="AF69" s="28">
        <f>'Factor D Back Up'!G1014</f>
        <v>574.13</v>
      </c>
      <c r="AG69" s="28">
        <f>'Factor D Back Up'!H1014</f>
        <v>0</v>
      </c>
      <c r="AH69" s="29">
        <f>'Factor D Back Up'!D1015</f>
        <v>40</v>
      </c>
      <c r="AI69" s="29">
        <f>'Factor D Back Up'!E1015</f>
        <v>267.94758152062519</v>
      </c>
      <c r="AJ69" s="29">
        <f>'Factor D Back Up'!F1015</f>
        <v>10717.903260825007</v>
      </c>
      <c r="AK69" s="28">
        <f>'Factor D Back Up'!G1015</f>
        <v>459</v>
      </c>
      <c r="AL69" s="275">
        <f>'Factor D Back Up'!H1015</f>
        <v>4919517.5967186783</v>
      </c>
      <c r="AM69" s="29">
        <f>'Factor D Back Up'!D1016</f>
        <v>41</v>
      </c>
      <c r="AN69" s="29">
        <f>'Factor D Back Up'!E1016</f>
        <v>313</v>
      </c>
      <c r="AO69" s="29">
        <f>'Factor D Back Up'!F1016</f>
        <v>12833</v>
      </c>
      <c r="AP69" s="28">
        <f>'Factor D Back Up'!G1016</f>
        <v>482.43</v>
      </c>
      <c r="AQ69" s="275">
        <f>'Factor D Back Up'!H1016</f>
        <v>6191024.1900000004</v>
      </c>
      <c r="AR69" s="29">
        <f>'Factor D Back Up'!D1017</f>
        <v>55</v>
      </c>
      <c r="AS69" s="29">
        <f>'Factor D Back Up'!E1017</f>
        <v>313</v>
      </c>
      <c r="AT69" s="29">
        <f>'Factor D Back Up'!F1017</f>
        <v>17215</v>
      </c>
      <c r="AU69" s="28">
        <f>'Factor D Back Up'!G1017</f>
        <v>506.95</v>
      </c>
      <c r="AV69" s="275">
        <f>'Factor D Back Up'!H1017</f>
        <v>8727144.25</v>
      </c>
      <c r="AW69" s="29">
        <f>'Factor D Back Up'!D1018</f>
        <v>55</v>
      </c>
      <c r="AX69" s="29">
        <f>'Factor D Back Up'!E1018</f>
        <v>313</v>
      </c>
      <c r="AY69" s="29">
        <f>'Factor D Back Up'!F1018</f>
        <v>17215</v>
      </c>
      <c r="AZ69" s="28">
        <f>'Factor D Back Up'!G1018</f>
        <v>518.10289999999998</v>
      </c>
      <c r="BA69" s="275">
        <f>'Factor D Back Up'!H1018</f>
        <v>8919141.4234999996</v>
      </c>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row>
    <row r="70" spans="1:89" s="18" customFormat="1" x14ac:dyDescent="0.25">
      <c r="A70" s="109" t="str">
        <f>'Factor D Back Up'!A1163:E1163</f>
        <v>Supported Living 3 Intensive w/ LPN w/ Transportation</v>
      </c>
      <c r="B70" s="105" t="s">
        <v>279</v>
      </c>
      <c r="C70" s="105" t="s">
        <v>276</v>
      </c>
      <c r="D70" s="29"/>
      <c r="E70" s="26"/>
      <c r="F70" s="29"/>
      <c r="G70" s="28"/>
      <c r="H70" s="28"/>
      <c r="I70" s="29"/>
      <c r="J70" s="26"/>
      <c r="K70" s="29"/>
      <c r="L70" s="28"/>
      <c r="M70" s="28"/>
      <c r="N70" s="29"/>
      <c r="O70" s="26"/>
      <c r="P70" s="29"/>
      <c r="Q70" s="28"/>
      <c r="R70" s="28"/>
      <c r="S70" s="29"/>
      <c r="T70" s="26"/>
      <c r="U70" s="29"/>
      <c r="V70" s="28"/>
      <c r="W70" s="28"/>
      <c r="X70" s="133"/>
      <c r="Y70" s="26"/>
      <c r="Z70" s="26"/>
      <c r="AA70" s="26"/>
      <c r="AB70" s="26"/>
      <c r="AC70" s="29">
        <f>'Factor D Back Up'!D1170</f>
        <v>3</v>
      </c>
      <c r="AD70" s="26">
        <f>'Factor D Back Up'!E1170</f>
        <v>300</v>
      </c>
      <c r="AE70" s="29">
        <f>'Factor D Back Up'!F1170</f>
        <v>900</v>
      </c>
      <c r="AF70" s="28">
        <f>'Factor D Back Up'!G1170</f>
        <v>574.13</v>
      </c>
      <c r="AG70" s="28">
        <f>'Factor D Back Up'!H1170</f>
        <v>516717</v>
      </c>
      <c r="AH70" s="29">
        <f>'Factor D Back Up'!D1171</f>
        <v>4</v>
      </c>
      <c r="AI70" s="29">
        <f>'Factor D Back Up'!E1171</f>
        <v>306</v>
      </c>
      <c r="AJ70" s="29">
        <f>'Factor D Back Up'!F1171</f>
        <v>1224</v>
      </c>
      <c r="AK70" s="28">
        <f>'Factor D Back Up'!G1171</f>
        <v>623</v>
      </c>
      <c r="AL70" s="275">
        <f>'Factor D Back Up'!H1171</f>
        <v>762552</v>
      </c>
      <c r="AM70" s="29">
        <f>'Factor D Back Up'!D1172</f>
        <v>6</v>
      </c>
      <c r="AN70" s="29">
        <f>'Factor D Back Up'!E1172</f>
        <v>312.12</v>
      </c>
      <c r="AO70" s="29">
        <f>'Factor D Back Up'!F1172</f>
        <v>1872.72</v>
      </c>
      <c r="AP70" s="28">
        <f>'Factor D Back Up'!G1172</f>
        <v>526.66</v>
      </c>
      <c r="AQ70" s="275">
        <f>'Factor D Back Up'!H1172</f>
        <v>986286.71519999998</v>
      </c>
      <c r="AR70" s="29">
        <f>'Factor D Back Up'!D1173</f>
        <v>6</v>
      </c>
      <c r="AS70" s="29">
        <f>'Factor D Back Up'!E1173</f>
        <v>318.36240000000004</v>
      </c>
      <c r="AT70" s="29">
        <f>'Factor D Back Up'!F1173</f>
        <v>1910.1744000000003</v>
      </c>
      <c r="AU70" s="28">
        <f>'Factor D Back Up'!G1173</f>
        <v>559.1</v>
      </c>
      <c r="AV70" s="275">
        <f>'Factor D Back Up'!H1173</f>
        <v>1067978.5070400003</v>
      </c>
      <c r="AW70" s="29">
        <f>'Factor D Back Up'!D1174</f>
        <v>6</v>
      </c>
      <c r="AX70" s="29">
        <f>'Factor D Back Up'!E1174</f>
        <v>324.72964800000005</v>
      </c>
      <c r="AY70" s="29">
        <f>'Factor D Back Up'!F1174</f>
        <v>1948.3778880000004</v>
      </c>
      <c r="AZ70" s="28">
        <f>'Factor D Back Up'!G1174</f>
        <v>571.40020000000004</v>
      </c>
      <c r="BA70" s="275">
        <f>'Factor D Back Up'!H1174</f>
        <v>1113303.514878778</v>
      </c>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row>
    <row r="71" spans="1:89" x14ac:dyDescent="0.25">
      <c r="A71" s="109" t="s">
        <v>137</v>
      </c>
      <c r="B71" s="105" t="s">
        <v>279</v>
      </c>
      <c r="C71" s="105" t="s">
        <v>276</v>
      </c>
      <c r="D71" s="29"/>
      <c r="E71" s="26"/>
      <c r="F71" s="29"/>
      <c r="G71" s="28"/>
      <c r="H71" s="28"/>
      <c r="I71" s="29"/>
      <c r="J71" s="26"/>
      <c r="K71" s="29"/>
      <c r="L71" s="28"/>
      <c r="M71" s="28"/>
      <c r="N71" s="29"/>
      <c r="O71" s="26"/>
      <c r="P71" s="29"/>
      <c r="Q71" s="28"/>
      <c r="R71" s="28"/>
      <c r="S71" s="29"/>
      <c r="T71" s="26"/>
      <c r="U71" s="29"/>
      <c r="V71" s="28"/>
      <c r="W71" s="28"/>
      <c r="X71" s="133"/>
      <c r="Y71" s="26"/>
      <c r="Z71" s="26"/>
      <c r="AA71" s="26"/>
      <c r="AB71" s="26"/>
      <c r="AC71" s="29">
        <f>'Factor D Back Up'!D1027</f>
        <v>0</v>
      </c>
      <c r="AD71" s="26">
        <f>'Factor D Back Up'!E1027</f>
        <v>243.06184173297967</v>
      </c>
      <c r="AE71" s="29">
        <f>'Factor D Back Up'!F1027</f>
        <v>0</v>
      </c>
      <c r="AF71" s="28">
        <f>'Factor D Back Up'!G1027</f>
        <v>308</v>
      </c>
      <c r="AG71" s="28">
        <f>'Factor D Back Up'!H1027</f>
        <v>0</v>
      </c>
      <c r="AH71" s="29">
        <f>'Factor D Back Up'!D1028</f>
        <v>2</v>
      </c>
      <c r="AI71" s="29">
        <f>'Factor D Back Up'!E1028</f>
        <v>241.51527033598586</v>
      </c>
      <c r="AJ71" s="29">
        <f>'Factor D Back Up'!F1028</f>
        <v>483.03054067197172</v>
      </c>
      <c r="AK71" s="28">
        <f>'Factor D Back Up'!G1028</f>
        <v>339</v>
      </c>
      <c r="AL71" s="275">
        <f>'Factor D Back Up'!H1028</f>
        <v>163747.35328779841</v>
      </c>
      <c r="AM71" s="29">
        <f>'Factor D Back Up'!D1029</f>
        <v>2</v>
      </c>
      <c r="AN71" s="29">
        <f>'Factor D Back Up'!E1029</f>
        <v>286</v>
      </c>
      <c r="AO71" s="29">
        <f>'Factor D Back Up'!F1029</f>
        <v>572</v>
      </c>
      <c r="AP71" s="28">
        <f>'Factor D Back Up'!G1029</f>
        <v>384.81</v>
      </c>
      <c r="AQ71" s="275">
        <f>'Factor D Back Up'!H1029</f>
        <v>220111.32</v>
      </c>
      <c r="AR71" s="29">
        <f>'Factor D Back Up'!D1030</f>
        <v>15</v>
      </c>
      <c r="AS71" s="29">
        <f>'Factor D Back Up'!E1030</f>
        <v>286</v>
      </c>
      <c r="AT71" s="29">
        <f>'Factor D Back Up'!F1030</f>
        <v>4290</v>
      </c>
      <c r="AU71" s="28">
        <f>'Factor D Back Up'!G1030</f>
        <v>389.15</v>
      </c>
      <c r="AV71" s="275">
        <f>'Factor D Back Up'!H1030</f>
        <v>1669453.5</v>
      </c>
      <c r="AW71" s="29">
        <f>'Factor D Back Up'!D1031</f>
        <v>15</v>
      </c>
      <c r="AX71" s="29">
        <f>'Factor D Back Up'!E1031</f>
        <v>286</v>
      </c>
      <c r="AY71" s="29">
        <f>'Factor D Back Up'!F1031</f>
        <v>4290</v>
      </c>
      <c r="AZ71" s="28">
        <f>'Factor D Back Up'!G1031</f>
        <v>397.71129999999999</v>
      </c>
      <c r="BA71" s="275">
        <f>'Factor D Back Up'!H1031</f>
        <v>1706181.477</v>
      </c>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row>
    <row r="72" spans="1:89" x14ac:dyDescent="0.25">
      <c r="A72" s="109" t="s">
        <v>138</v>
      </c>
      <c r="B72" s="105" t="s">
        <v>279</v>
      </c>
      <c r="C72" s="105" t="s">
        <v>276</v>
      </c>
      <c r="D72" s="29"/>
      <c r="E72" s="26"/>
      <c r="F72" s="29"/>
      <c r="G72" s="28"/>
      <c r="H72" s="28"/>
      <c r="I72" s="29"/>
      <c r="J72" s="26"/>
      <c r="K72" s="29"/>
      <c r="L72" s="28"/>
      <c r="M72" s="28"/>
      <c r="N72" s="29"/>
      <c r="O72" s="26"/>
      <c r="P72" s="29"/>
      <c r="Q72" s="28"/>
      <c r="R72" s="28"/>
      <c r="S72" s="29"/>
      <c r="T72" s="26"/>
      <c r="U72" s="29"/>
      <c r="V72" s="28"/>
      <c r="W72" s="28"/>
      <c r="X72" s="133"/>
      <c r="Y72" s="26"/>
      <c r="Z72" s="26"/>
      <c r="AA72" s="26"/>
      <c r="AB72" s="26"/>
      <c r="AC72" s="29">
        <f>'Factor D Back Up'!D1040</f>
        <v>0</v>
      </c>
      <c r="AD72" s="26">
        <f>'Factor D Back Up'!E1040</f>
        <v>291.88121319622542</v>
      </c>
      <c r="AE72" s="29">
        <f>'Factor D Back Up'!F1040</f>
        <v>0</v>
      </c>
      <c r="AF72" s="28">
        <f>'Factor D Back Up'!G1040</f>
        <v>336</v>
      </c>
      <c r="AG72" s="28">
        <f>'Factor D Back Up'!H1040</f>
        <v>0</v>
      </c>
      <c r="AH72" s="29">
        <f>'Factor D Back Up'!D1041</f>
        <v>50</v>
      </c>
      <c r="AI72" s="29">
        <f>'Factor D Back Up'!E1041</f>
        <v>305.57391465882228</v>
      </c>
      <c r="AJ72" s="29">
        <f>'Factor D Back Up'!F1041</f>
        <v>15278.695732941114</v>
      </c>
      <c r="AK72" s="28">
        <f>'Factor D Back Up'!G1041</f>
        <v>366</v>
      </c>
      <c r="AL72" s="275">
        <f>'Factor D Back Up'!H1041</f>
        <v>5592002.6382564474</v>
      </c>
      <c r="AM72" s="29">
        <f>'Factor D Back Up'!D1042</f>
        <v>50</v>
      </c>
      <c r="AN72" s="29">
        <f>'Factor D Back Up'!E1042</f>
        <v>319.26661612141913</v>
      </c>
      <c r="AO72" s="29">
        <f>'Factor D Back Up'!F1042</f>
        <v>15963.330806070957</v>
      </c>
      <c r="AP72" s="28">
        <f>'Factor D Back Up'!G1042</f>
        <v>403.81</v>
      </c>
      <c r="AQ72" s="275">
        <f>'Factor D Back Up'!H1042</f>
        <v>6446152.6127995132</v>
      </c>
      <c r="AR72" s="29">
        <f>'Factor D Back Up'!D1043</f>
        <v>105</v>
      </c>
      <c r="AS72" s="29">
        <f>'Factor D Back Up'!E1043</f>
        <v>320</v>
      </c>
      <c r="AT72" s="29">
        <f>'Factor D Back Up'!F1043</f>
        <v>33600</v>
      </c>
      <c r="AU72" s="28">
        <f>'Factor D Back Up'!G1043</f>
        <v>401.9</v>
      </c>
      <c r="AV72" s="275">
        <f>'Factor D Back Up'!H1043</f>
        <v>13503840</v>
      </c>
      <c r="AW72" s="29">
        <f>'Factor D Back Up'!D1044</f>
        <v>105</v>
      </c>
      <c r="AX72" s="29">
        <f>'Factor D Back Up'!E1044</f>
        <v>320</v>
      </c>
      <c r="AY72" s="29">
        <f>'Factor D Back Up'!F1044</f>
        <v>33600</v>
      </c>
      <c r="AZ72" s="28">
        <f>'Factor D Back Up'!G1044</f>
        <v>410.74180000000001</v>
      </c>
      <c r="BA72" s="275">
        <f>'Factor D Back Up'!H1044</f>
        <v>13800924.48</v>
      </c>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row>
    <row r="73" spans="1:89" x14ac:dyDescent="0.25">
      <c r="A73" s="109" t="s">
        <v>139</v>
      </c>
      <c r="B73" s="105" t="s">
        <v>279</v>
      </c>
      <c r="C73" s="105" t="s">
        <v>276</v>
      </c>
      <c r="D73" s="29"/>
      <c r="E73" s="26"/>
      <c r="F73" s="29"/>
      <c r="G73" s="28"/>
      <c r="H73" s="28"/>
      <c r="I73" s="29"/>
      <c r="J73" s="26"/>
      <c r="K73" s="29"/>
      <c r="L73" s="28"/>
      <c r="M73" s="28"/>
      <c r="N73" s="29"/>
      <c r="O73" s="26"/>
      <c r="P73" s="29"/>
      <c r="Q73" s="28"/>
      <c r="R73" s="28"/>
      <c r="S73" s="29"/>
      <c r="T73" s="26"/>
      <c r="U73" s="29"/>
      <c r="V73" s="28"/>
      <c r="W73" s="28"/>
      <c r="X73" s="133"/>
      <c r="Y73" s="26"/>
      <c r="Z73" s="26"/>
      <c r="AA73" s="26"/>
      <c r="AB73" s="26"/>
      <c r="AC73" s="29">
        <f>'Factor D Back Up'!D1053</f>
        <v>0</v>
      </c>
      <c r="AD73" s="26">
        <f>'Factor D Back Up'!E1053</f>
        <v>359.58969780219775</v>
      </c>
      <c r="AE73" s="29">
        <f>'Factor D Back Up'!F1053</f>
        <v>0</v>
      </c>
      <c r="AF73" s="28">
        <f>'Factor D Back Up'!G1053</f>
        <v>395</v>
      </c>
      <c r="AG73" s="28">
        <f>'Factor D Back Up'!H1053</f>
        <v>0</v>
      </c>
      <c r="AH73" s="29">
        <f>'Factor D Back Up'!D1054</f>
        <v>0</v>
      </c>
      <c r="AI73" s="29">
        <f>'Factor D Back Up'!E1054</f>
        <v>365</v>
      </c>
      <c r="AJ73" s="29">
        <f>'Factor D Back Up'!F1054</f>
        <v>0</v>
      </c>
      <c r="AK73" s="28">
        <f>'Factor D Back Up'!G1054</f>
        <v>431</v>
      </c>
      <c r="AL73" s="275">
        <f>'Factor D Back Up'!H1054</f>
        <v>0</v>
      </c>
      <c r="AM73" s="29">
        <f>'Factor D Back Up'!D1055</f>
        <v>0</v>
      </c>
      <c r="AN73" s="29">
        <f>'Factor D Back Up'!E1055</f>
        <v>365</v>
      </c>
      <c r="AO73" s="29">
        <f>'Factor D Back Up'!F1055</f>
        <v>0</v>
      </c>
      <c r="AP73" s="28">
        <f>'Factor D Back Up'!G1055</f>
        <v>467.77</v>
      </c>
      <c r="AQ73" s="275">
        <f>'Factor D Back Up'!H1055</f>
        <v>0</v>
      </c>
      <c r="AR73" s="29">
        <f>'Factor D Back Up'!D1056</f>
        <v>4</v>
      </c>
      <c r="AS73" s="29">
        <f>'Factor D Back Up'!E1056</f>
        <v>365</v>
      </c>
      <c r="AT73" s="29">
        <f>'Factor D Back Up'!F1056</f>
        <v>1460</v>
      </c>
      <c r="AU73" s="28">
        <f>'Factor D Back Up'!G1056</f>
        <v>465.86</v>
      </c>
      <c r="AV73" s="275">
        <f>'Factor D Back Up'!H1056</f>
        <v>680155.6</v>
      </c>
      <c r="AW73" s="29">
        <f>'Factor D Back Up'!D1057</f>
        <v>4</v>
      </c>
      <c r="AX73" s="29">
        <f>'Factor D Back Up'!E1057</f>
        <v>365</v>
      </c>
      <c r="AY73" s="29">
        <f>'Factor D Back Up'!F1057</f>
        <v>1460</v>
      </c>
      <c r="AZ73" s="28">
        <f>'Factor D Back Up'!G1057</f>
        <v>476.10892000000001</v>
      </c>
      <c r="BA73" s="275">
        <f>'Factor D Back Up'!H1057</f>
        <v>695119.02320000005</v>
      </c>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row>
    <row r="74" spans="1:89" x14ac:dyDescent="0.25">
      <c r="A74" s="109" t="s">
        <v>140</v>
      </c>
      <c r="B74" s="105" t="s">
        <v>279</v>
      </c>
      <c r="C74" s="105" t="s">
        <v>276</v>
      </c>
      <c r="D74" s="29"/>
      <c r="E74" s="26"/>
      <c r="F74" s="29"/>
      <c r="G74" s="28"/>
      <c r="H74" s="28"/>
      <c r="I74" s="29"/>
      <c r="J74" s="26"/>
      <c r="K74" s="29"/>
      <c r="L74" s="28"/>
      <c r="M74" s="28"/>
      <c r="N74" s="29"/>
      <c r="O74" s="26"/>
      <c r="P74" s="29"/>
      <c r="Q74" s="28"/>
      <c r="R74" s="28"/>
      <c r="S74" s="29"/>
      <c r="T74" s="26"/>
      <c r="U74" s="29"/>
      <c r="V74" s="28"/>
      <c r="W74" s="28"/>
      <c r="X74" s="133"/>
      <c r="Y74" s="26"/>
      <c r="Z74" s="26"/>
      <c r="AA74" s="26"/>
      <c r="AB74" s="26"/>
      <c r="AC74" s="29">
        <f>'Factor D Back Up'!D1066</f>
        <v>0</v>
      </c>
      <c r="AD74" s="26">
        <f>'Factor D Back Up'!E1066</f>
        <v>300.25255318137351</v>
      </c>
      <c r="AE74" s="29">
        <f>'Factor D Back Up'!F1066</f>
        <v>0</v>
      </c>
      <c r="AF74" s="28">
        <f>'Factor D Back Up'!G1066</f>
        <v>474</v>
      </c>
      <c r="AG74" s="28">
        <f>'Factor D Back Up'!H1066</f>
        <v>0</v>
      </c>
      <c r="AH74" s="29">
        <f>'Factor D Back Up'!D1067</f>
        <v>2</v>
      </c>
      <c r="AI74" s="29">
        <f>'Factor D Back Up'!E1067</f>
        <v>319.30811349136263</v>
      </c>
      <c r="AJ74" s="29">
        <f>'Factor D Back Up'!F1067</f>
        <v>638.61622698272527</v>
      </c>
      <c r="AK74" s="28">
        <f>'Factor D Back Up'!G1067</f>
        <v>513</v>
      </c>
      <c r="AL74" s="275">
        <f>'Factor D Back Up'!H1067</f>
        <v>327610.12444213807</v>
      </c>
      <c r="AM74" s="29">
        <f>'Factor D Back Up'!D1068</f>
        <v>2</v>
      </c>
      <c r="AN74" s="29">
        <f>'Factor D Back Up'!E1068</f>
        <v>338.36367380135164</v>
      </c>
      <c r="AO74" s="29">
        <f>'Factor D Back Up'!F1068</f>
        <v>676.72734760270328</v>
      </c>
      <c r="AP74" s="28">
        <f>'Factor D Back Up'!G1068</f>
        <v>515.67999999999995</v>
      </c>
      <c r="AQ74" s="275">
        <f>'Factor D Back Up'!H1068</f>
        <v>348974.75861176196</v>
      </c>
      <c r="AR74" s="29">
        <f>'Factor D Back Up'!D1069</f>
        <v>12</v>
      </c>
      <c r="AS74" s="29">
        <f>'Factor D Back Up'!E1069</f>
        <v>357.41923411134076</v>
      </c>
      <c r="AT74" s="29">
        <f>'Factor D Back Up'!F1069</f>
        <v>4289.0308093360891</v>
      </c>
      <c r="AU74" s="28">
        <f>'Factor D Back Up'!G1069</f>
        <v>513.78</v>
      </c>
      <c r="AV74" s="275">
        <f>'Factor D Back Up'!H1069</f>
        <v>2203618.2492206958</v>
      </c>
      <c r="AW74" s="29">
        <f>'Factor D Back Up'!D1070</f>
        <v>14</v>
      </c>
      <c r="AX74" s="29">
        <f>'Factor D Back Up'!E1070</f>
        <v>365</v>
      </c>
      <c r="AY74" s="29">
        <f>'Factor D Back Up'!F1070</f>
        <v>5110</v>
      </c>
      <c r="AZ74" s="28">
        <f>'Factor D Back Up'!G1070</f>
        <v>525.08316000000002</v>
      </c>
      <c r="BA74" s="275">
        <f>'Factor D Back Up'!H1070</f>
        <v>2683174.9476000001</v>
      </c>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row>
    <row r="75" spans="1:89" x14ac:dyDescent="0.25">
      <c r="A75" s="109" t="s">
        <v>141</v>
      </c>
      <c r="B75" s="105" t="s">
        <v>279</v>
      </c>
      <c r="C75" s="105" t="s">
        <v>276</v>
      </c>
      <c r="D75" s="29"/>
      <c r="E75" s="26"/>
      <c r="F75" s="29"/>
      <c r="G75" s="28"/>
      <c r="H75" s="28"/>
      <c r="I75" s="29"/>
      <c r="J75" s="26"/>
      <c r="K75" s="29"/>
      <c r="L75" s="28"/>
      <c r="M75" s="28"/>
      <c r="N75" s="29"/>
      <c r="O75" s="26"/>
      <c r="P75" s="29"/>
      <c r="Q75" s="28"/>
      <c r="R75" s="28"/>
      <c r="S75" s="29"/>
      <c r="T75" s="26"/>
      <c r="U75" s="29"/>
      <c r="V75" s="28"/>
      <c r="W75" s="28"/>
      <c r="X75" s="133"/>
      <c r="Y75" s="26"/>
      <c r="Z75" s="26"/>
      <c r="AA75" s="26"/>
      <c r="AB75" s="26"/>
      <c r="AC75" s="29">
        <f>'Factor D Back Up'!D1079</f>
        <v>0</v>
      </c>
      <c r="AD75" s="26">
        <f>'Factor D Back Up'!E1079</f>
        <v>229.69386408262477</v>
      </c>
      <c r="AE75" s="29">
        <f>'Factor D Back Up'!F1079</f>
        <v>0</v>
      </c>
      <c r="AF75" s="28">
        <f>'Factor D Back Up'!G1079</f>
        <v>509</v>
      </c>
      <c r="AG75" s="28">
        <f>'Factor D Back Up'!H1079</f>
        <v>0</v>
      </c>
      <c r="AH75" s="29">
        <f>'Factor D Back Up'!D1080</f>
        <v>63.876427114777798</v>
      </c>
      <c r="AI75" s="29">
        <f>'Factor D Back Up'!E1080</f>
        <v>235.21972264106103</v>
      </c>
      <c r="AJ75" s="29">
        <f>'Factor D Back Up'!F1080</f>
        <v>15024.995469239984</v>
      </c>
      <c r="AK75" s="28">
        <f>'Factor D Back Up'!G1080</f>
        <v>554</v>
      </c>
      <c r="AL75" s="275">
        <f>'Factor D Back Up'!H1080</f>
        <v>8323847.4899589512</v>
      </c>
      <c r="AM75" s="29">
        <f>'Factor D Back Up'!D1081</f>
        <v>68</v>
      </c>
      <c r="AN75" s="29">
        <f>'Factor D Back Up'!E1081</f>
        <v>240.74558119949731</v>
      </c>
      <c r="AO75" s="29">
        <f>'Factor D Back Up'!F1081</f>
        <v>16370.699521565817</v>
      </c>
      <c r="AP75" s="28">
        <f>'Factor D Back Up'!G1081</f>
        <v>589.85</v>
      </c>
      <c r="AQ75" s="275">
        <f>'Factor D Back Up'!H1081</f>
        <v>9656257.1127955969</v>
      </c>
      <c r="AR75" s="29">
        <f>'Factor D Back Up'!D1082</f>
        <v>67.86226301480572</v>
      </c>
      <c r="AS75" s="29">
        <f>'Factor D Back Up'!E1082</f>
        <v>246.27143975793359</v>
      </c>
      <c r="AT75" s="29">
        <f>'Factor D Back Up'!F1082</f>
        <v>16712.537217887773</v>
      </c>
      <c r="AU75" s="28">
        <f>'Factor D Back Up'!G1082</f>
        <v>588.99</v>
      </c>
      <c r="AV75" s="275">
        <f>'Factor D Back Up'!H1082</f>
        <v>9843517.2959637195</v>
      </c>
      <c r="AW75" s="29">
        <f>'Factor D Back Up'!D1083</f>
        <v>67.86226301480572</v>
      </c>
      <c r="AX75" s="29">
        <f>'Factor D Back Up'!E1083</f>
        <v>251.79729831636985</v>
      </c>
      <c r="AY75" s="29">
        <f>'Factor D Back Up'!F1083</f>
        <v>17087.534484762989</v>
      </c>
      <c r="AZ75" s="28">
        <f>'Factor D Back Up'!G1083</f>
        <v>601.94777999999997</v>
      </c>
      <c r="BA75" s="275">
        <f>'Factor D Back Up'!H1083</f>
        <v>10285803.448776525</v>
      </c>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row>
    <row r="76" spans="1:89" s="18" customFormat="1" x14ac:dyDescent="0.25">
      <c r="A76" s="109" t="s">
        <v>163</v>
      </c>
      <c r="B76" s="105" t="s">
        <v>279</v>
      </c>
      <c r="C76" s="105" t="s">
        <v>276</v>
      </c>
      <c r="D76" s="29"/>
      <c r="E76" s="26"/>
      <c r="F76" s="29"/>
      <c r="G76" s="28"/>
      <c r="H76" s="28"/>
      <c r="I76" s="29"/>
      <c r="J76" s="26"/>
      <c r="K76" s="29"/>
      <c r="L76" s="28"/>
      <c r="M76" s="28"/>
      <c r="N76" s="29"/>
      <c r="O76" s="26"/>
      <c r="P76" s="29"/>
      <c r="Q76" s="28"/>
      <c r="R76" s="28"/>
      <c r="S76" s="29"/>
      <c r="T76" s="26"/>
      <c r="U76" s="29"/>
      <c r="V76" s="28"/>
      <c r="W76" s="28"/>
      <c r="X76" s="133"/>
      <c r="Y76" s="26"/>
      <c r="Z76" s="26"/>
      <c r="AA76" s="26"/>
      <c r="AB76" s="26"/>
      <c r="AC76" s="29">
        <f>'Factor D Back Up'!D1092</f>
        <v>0</v>
      </c>
      <c r="AD76" s="26">
        <f>'Factor D Back Up'!E1092</f>
        <v>146.51058201058203</v>
      </c>
      <c r="AE76" s="29">
        <f>'Factor D Back Up'!F1092</f>
        <v>0</v>
      </c>
      <c r="AF76" s="28">
        <f>'Factor D Back Up'!G1092</f>
        <v>531.83000000000004</v>
      </c>
      <c r="AG76" s="28">
        <f>'Factor D Back Up'!H1092</f>
        <v>0</v>
      </c>
      <c r="AH76" s="29">
        <f>'Factor D Back Up'!D1093</f>
        <v>0</v>
      </c>
      <c r="AI76" s="29">
        <f>'Factor D Back Up'!E1093</f>
        <v>146.51058201058203</v>
      </c>
      <c r="AJ76" s="29">
        <f>'Factor D Back Up'!F1093</f>
        <v>0</v>
      </c>
      <c r="AK76" s="28">
        <f>'Factor D Back Up'!G1093</f>
        <v>583.54</v>
      </c>
      <c r="AL76" s="275">
        <f>'Factor D Back Up'!H1093</f>
        <v>0</v>
      </c>
      <c r="AM76" s="29">
        <f>'Factor D Back Up'!D1094</f>
        <v>0</v>
      </c>
      <c r="AN76" s="29">
        <f>'Factor D Back Up'!E1094</f>
        <v>146.51058201058203</v>
      </c>
      <c r="AO76" s="29">
        <f>'Factor D Back Up'!F1094</f>
        <v>0</v>
      </c>
      <c r="AP76" s="28">
        <f>'Factor D Back Up'!G1094</f>
        <v>703.1</v>
      </c>
      <c r="AQ76" s="275">
        <f>'Factor D Back Up'!H1094</f>
        <v>0</v>
      </c>
      <c r="AR76" s="29">
        <f>'Factor D Back Up'!D1095</f>
        <v>1</v>
      </c>
      <c r="AS76" s="29">
        <f>'Factor D Back Up'!E1095</f>
        <v>146.51058201058203</v>
      </c>
      <c r="AT76" s="29">
        <f>'Factor D Back Up'!F1095</f>
        <v>146.51058201058203</v>
      </c>
      <c r="AU76" s="28">
        <f>'Factor D Back Up'!G1095</f>
        <v>735.62</v>
      </c>
      <c r="AV76" s="275">
        <f>'Factor D Back Up'!H1095</f>
        <v>107776.11433862435</v>
      </c>
      <c r="AW76" s="29">
        <f>'Factor D Back Up'!D1096</f>
        <v>1</v>
      </c>
      <c r="AX76" s="29">
        <f>'Factor D Back Up'!E1096</f>
        <v>146.51058201058203</v>
      </c>
      <c r="AY76" s="29">
        <f>'Factor D Back Up'!F1096</f>
        <v>146.51058201058203</v>
      </c>
      <c r="AZ76" s="28">
        <f>'Factor D Back Up'!G1096</f>
        <v>751.80363999999997</v>
      </c>
      <c r="BA76" s="275">
        <f>'Factor D Back Up'!H1096</f>
        <v>110147.18885407408</v>
      </c>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row>
    <row r="77" spans="1:89" x14ac:dyDescent="0.25">
      <c r="A77" s="109" t="s">
        <v>146</v>
      </c>
      <c r="B77" s="105" t="s">
        <v>279</v>
      </c>
      <c r="C77" s="105" t="s">
        <v>276</v>
      </c>
      <c r="D77" s="29"/>
      <c r="E77" s="26"/>
      <c r="F77" s="29"/>
      <c r="G77" s="28"/>
      <c r="H77" s="28"/>
      <c r="I77" s="29"/>
      <c r="J77" s="26"/>
      <c r="K77" s="29"/>
      <c r="L77" s="28"/>
      <c r="M77" s="28"/>
      <c r="N77" s="29"/>
      <c r="O77" s="26"/>
      <c r="P77" s="29"/>
      <c r="Q77" s="28"/>
      <c r="R77" s="28"/>
      <c r="S77" s="29"/>
      <c r="T77" s="26"/>
      <c r="U77" s="29"/>
      <c r="V77" s="28"/>
      <c r="W77" s="28"/>
      <c r="X77" s="133"/>
      <c r="Y77" s="26"/>
      <c r="Z77" s="26"/>
      <c r="AA77" s="26"/>
      <c r="AB77" s="26"/>
      <c r="AC77" s="29">
        <f>'Factor D Back Up'!D1105</f>
        <v>35</v>
      </c>
      <c r="AD77" s="26">
        <f>'Factor D Back Up'!E1105</f>
        <v>214.63382516468909</v>
      </c>
      <c r="AE77" s="29">
        <f>'Factor D Back Up'!F1105</f>
        <v>7512.1838807641179</v>
      </c>
      <c r="AF77" s="28">
        <f>'Factor D Back Up'!G1105</f>
        <v>592</v>
      </c>
      <c r="AG77" s="28">
        <f>'Factor D Back Up'!H1105</f>
        <v>4447212.8574123578</v>
      </c>
      <c r="AH77" s="29">
        <f>'Factor D Back Up'!D1106</f>
        <v>35</v>
      </c>
      <c r="AI77" s="29">
        <f>'Factor D Back Up'!E1106</f>
        <v>211.34930339165038</v>
      </c>
      <c r="AJ77" s="29">
        <f>'Factor D Back Up'!F1106</f>
        <v>7397.2256187077637</v>
      </c>
      <c r="AK77" s="28">
        <f>'Factor D Back Up'!G1106</f>
        <v>644.63</v>
      </c>
      <c r="AL77" s="275">
        <f>'Factor D Back Up'!H1106</f>
        <v>4768473.5505875861</v>
      </c>
      <c r="AM77" s="29">
        <f>'Factor D Back Up'!D1107</f>
        <v>19</v>
      </c>
      <c r="AN77" s="29">
        <f>'Factor D Back Up'!E1107</f>
        <v>208.06478161861165</v>
      </c>
      <c r="AO77" s="29">
        <f>'Factor D Back Up'!F1107</f>
        <v>3953.2308507536213</v>
      </c>
      <c r="AP77" s="28">
        <f>'Factor D Back Up'!G1107</f>
        <v>735.19</v>
      </c>
      <c r="AQ77" s="275">
        <f>'Factor D Back Up'!H1107</f>
        <v>2906375.789165555</v>
      </c>
      <c r="AR77" s="29">
        <f>'Factor D Back Up'!D1108</f>
        <v>20</v>
      </c>
      <c r="AS77" s="29">
        <f>'Factor D Back Up'!E1108</f>
        <v>204.78025984557291</v>
      </c>
      <c r="AT77" s="29">
        <f>'Factor D Back Up'!F1108</f>
        <v>4095.6051969114583</v>
      </c>
      <c r="AU77" s="28">
        <f>'Factor D Back Up'!G1108</f>
        <v>754.7</v>
      </c>
      <c r="AV77" s="275">
        <f>'Factor D Back Up'!H1108</f>
        <v>3090953.2421090775</v>
      </c>
      <c r="AW77" s="29">
        <f>'Factor D Back Up'!D1109</f>
        <v>20</v>
      </c>
      <c r="AX77" s="29">
        <f>'Factor D Back Up'!E1109</f>
        <v>201.49573807253421</v>
      </c>
      <c r="AY77" s="29">
        <f>'Factor D Back Up'!F1109</f>
        <v>4029.9147614506842</v>
      </c>
      <c r="AZ77" s="28">
        <f>'Factor D Back Up'!G1109</f>
        <v>771.30340000000001</v>
      </c>
      <c r="BA77" s="275">
        <f>'Factor D Back Up'!H1109</f>
        <v>3108286.9572171015</v>
      </c>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row>
    <row r="78" spans="1:89" x14ac:dyDescent="0.25">
      <c r="A78" s="107" t="s">
        <v>262</v>
      </c>
      <c r="B78" s="105" t="s">
        <v>279</v>
      </c>
      <c r="C78" s="105" t="s">
        <v>276</v>
      </c>
      <c r="D78" s="29">
        <v>28</v>
      </c>
      <c r="E78" s="26">
        <f t="shared" ref="E78:E88" si="30">F78/D78</f>
        <v>284.21428571428572</v>
      </c>
      <c r="F78" s="29">
        <v>7958</v>
      </c>
      <c r="G78" s="28">
        <f t="shared" ref="G78:G88" si="31">H78/F78</f>
        <v>217</v>
      </c>
      <c r="H78" s="28">
        <v>1726886</v>
      </c>
      <c r="I78" s="29">
        <v>24</v>
      </c>
      <c r="J78" s="26">
        <f t="shared" ref="J78:J88" si="32">K78/I78</f>
        <v>326.29166666666669</v>
      </c>
      <c r="K78" s="29">
        <v>7831</v>
      </c>
      <c r="L78" s="28">
        <f t="shared" ref="L78:L88" si="33">M78/K78</f>
        <v>217</v>
      </c>
      <c r="M78" s="28">
        <v>1699327</v>
      </c>
      <c r="N78" s="29">
        <v>24</v>
      </c>
      <c r="O78" s="26">
        <f t="shared" ref="O78:O88" si="34">P78/N78</f>
        <v>261.41666666666669</v>
      </c>
      <c r="P78" s="29">
        <v>6274</v>
      </c>
      <c r="Q78" s="28">
        <f t="shared" ref="Q78:Q88" si="35">R78/P78</f>
        <v>217</v>
      </c>
      <c r="R78" s="28">
        <v>1361458</v>
      </c>
      <c r="S78" s="29">
        <v>23</v>
      </c>
      <c r="T78" s="26">
        <f t="shared" ref="T78:T88" si="36">U78/S78</f>
        <v>224.30434782608697</v>
      </c>
      <c r="U78" s="29">
        <v>5159</v>
      </c>
      <c r="V78" s="28">
        <f t="shared" ref="V78:V88" si="37">W78/U78</f>
        <v>217</v>
      </c>
      <c r="W78" s="28">
        <v>1119503</v>
      </c>
      <c r="X78" s="133">
        <f>'Factor D Back Up'!D776</f>
        <v>15</v>
      </c>
      <c r="Y78" s="26">
        <f>'Factor D Back Up'!E776</f>
        <v>319.93333333333334</v>
      </c>
      <c r="Z78" s="26">
        <f>'Factor D Back Up'!F776</f>
        <v>4799</v>
      </c>
      <c r="AA78" s="26">
        <f>'Factor D Back Up'!G776</f>
        <v>217</v>
      </c>
      <c r="AB78" s="26">
        <f>'Factor D Back Up'!H776</f>
        <v>1041383</v>
      </c>
      <c r="AC78" s="29">
        <f>'Factor D Back Up'!D777</f>
        <v>12</v>
      </c>
      <c r="AD78" s="26">
        <f>'Factor D Back Up'!E777</f>
        <v>274.06729296066248</v>
      </c>
      <c r="AE78" s="29">
        <f>'Factor D Back Up'!F777</f>
        <v>3288.8075155279498</v>
      </c>
      <c r="AF78" s="28">
        <f>'Factor D Back Up'!G777</f>
        <v>228</v>
      </c>
      <c r="AG78" s="28">
        <f>'Factor D Back Up'!H777</f>
        <v>749848.11354037258</v>
      </c>
      <c r="AH78" s="29">
        <f>'Factor D Back Up'!D778</f>
        <v>12</v>
      </c>
      <c r="AI78" s="29">
        <f>'Factor D Back Up'!E778</f>
        <v>271.01237060041404</v>
      </c>
      <c r="AJ78" s="29">
        <f>'Factor D Back Up'!F778</f>
        <v>3252.1484472049688</v>
      </c>
      <c r="AK78" s="28">
        <f>'Factor D Back Up'!G778</f>
        <v>244.41</v>
      </c>
      <c r="AL78" s="275">
        <f>'Factor D Back Up'!H778</f>
        <v>794857.6019813664</v>
      </c>
      <c r="AM78" s="29">
        <f>'Factor D Back Up'!D779</f>
        <v>10</v>
      </c>
      <c r="AN78" s="29">
        <f>'Factor D Back Up'!E779</f>
        <v>267.9574482401656</v>
      </c>
      <c r="AO78" s="29">
        <f>'Factor D Back Up'!F779</f>
        <v>2679.574482401656</v>
      </c>
      <c r="AP78" s="28">
        <f>'Factor D Back Up'!G779</f>
        <v>264.26</v>
      </c>
      <c r="AQ78" s="275">
        <f>'Factor D Back Up'!H779</f>
        <v>708104.35271946155</v>
      </c>
      <c r="AR78" s="29">
        <f>'Factor D Back Up'!D780</f>
        <v>12</v>
      </c>
      <c r="AS78" s="29">
        <f>'Factor D Back Up'!E780</f>
        <v>264.90252587991716</v>
      </c>
      <c r="AT78" s="29">
        <f>'Factor D Back Up'!F780</f>
        <v>3178.8303105590057</v>
      </c>
      <c r="AU78" s="28">
        <f>'Factor D Back Up'!G780</f>
        <v>266.77999999999997</v>
      </c>
      <c r="AV78" s="275">
        <f>'Factor D Back Up'!H780</f>
        <v>848048.35025093146</v>
      </c>
      <c r="AW78" s="29">
        <f>'Factor D Back Up'!D781</f>
        <v>12</v>
      </c>
      <c r="AX78" s="29">
        <f>'Factor D Back Up'!E781</f>
        <v>261.84760351966872</v>
      </c>
      <c r="AY78" s="29">
        <f>'Factor D Back Up'!F781</f>
        <v>3142.1712422360247</v>
      </c>
      <c r="AZ78" s="28">
        <f>'Factor D Back Up'!G781</f>
        <v>272.64915999999999</v>
      </c>
      <c r="BA78" s="275">
        <f>'Factor D Back Up'!H781</f>
        <v>856710.3497718086</v>
      </c>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row>
    <row r="79" spans="1:89" x14ac:dyDescent="0.25">
      <c r="A79" s="107" t="s">
        <v>263</v>
      </c>
      <c r="B79" s="105" t="s">
        <v>279</v>
      </c>
      <c r="C79" s="105" t="s">
        <v>276</v>
      </c>
      <c r="D79" s="29">
        <v>18</v>
      </c>
      <c r="E79" s="26">
        <f t="shared" si="30"/>
        <v>288.77777777777777</v>
      </c>
      <c r="F79" s="29">
        <v>5198</v>
      </c>
      <c r="G79" s="28">
        <f t="shared" si="31"/>
        <v>343.99923047325893</v>
      </c>
      <c r="H79" s="28">
        <v>1788108</v>
      </c>
      <c r="I79" s="29">
        <v>19</v>
      </c>
      <c r="J79" s="26">
        <f t="shared" si="32"/>
        <v>264.68421052631578</v>
      </c>
      <c r="K79" s="29">
        <v>5029</v>
      </c>
      <c r="L79" s="28">
        <f t="shared" si="33"/>
        <v>343.52596540067611</v>
      </c>
      <c r="M79" s="28">
        <v>1727592.08</v>
      </c>
      <c r="N79" s="29">
        <v>24</v>
      </c>
      <c r="O79" s="26">
        <f t="shared" si="34"/>
        <v>295.375</v>
      </c>
      <c r="P79" s="29">
        <v>7089</v>
      </c>
      <c r="Q79" s="28">
        <f t="shared" si="35"/>
        <v>344</v>
      </c>
      <c r="R79" s="28">
        <v>2438616</v>
      </c>
      <c r="S79" s="29">
        <v>26</v>
      </c>
      <c r="T79" s="26">
        <f t="shared" si="36"/>
        <v>253.42307692307693</v>
      </c>
      <c r="U79" s="29">
        <v>6589</v>
      </c>
      <c r="V79" s="28">
        <f t="shared" si="37"/>
        <v>344</v>
      </c>
      <c r="W79" s="28">
        <v>2266616</v>
      </c>
      <c r="X79" s="133">
        <f>'Factor D Back Up'!D789</f>
        <v>26</v>
      </c>
      <c r="Y79" s="26">
        <f>'Factor D Back Up'!E789</f>
        <v>245.26923076923077</v>
      </c>
      <c r="Z79" s="26">
        <f>'Factor D Back Up'!F789</f>
        <v>6377</v>
      </c>
      <c r="AA79" s="26">
        <f>'Factor D Back Up'!G789</f>
        <v>344</v>
      </c>
      <c r="AB79" s="26">
        <f>'Factor D Back Up'!H789</f>
        <v>2193688</v>
      </c>
      <c r="AC79" s="29">
        <f>'Factor D Back Up'!D790</f>
        <v>22</v>
      </c>
      <c r="AD79" s="26">
        <f>'Factor D Back Up'!E790</f>
        <v>239.63866396761134</v>
      </c>
      <c r="AE79" s="29">
        <f>'Factor D Back Up'!F790</f>
        <v>5272.0506072874496</v>
      </c>
      <c r="AF79" s="28">
        <f>'Factor D Back Up'!G790</f>
        <v>360</v>
      </c>
      <c r="AG79" s="28">
        <f>'Factor D Back Up'!H790</f>
        <v>1897938.2186234819</v>
      </c>
      <c r="AH79" s="29">
        <f>'Factor D Back Up'!D791</f>
        <v>22</v>
      </c>
      <c r="AI79" s="29">
        <f>'Factor D Back Up'!E791</f>
        <v>229.61897773279355</v>
      </c>
      <c r="AJ79" s="29">
        <f>'Factor D Back Up'!F791</f>
        <v>5051.6175101214585</v>
      </c>
      <c r="AK79" s="28">
        <f>'Factor D Back Up'!G791</f>
        <v>390.23</v>
      </c>
      <c r="AL79" s="275">
        <f>'Factor D Back Up'!H791</f>
        <v>1971292.7009746968</v>
      </c>
      <c r="AM79" s="29">
        <f>'Factor D Back Up'!D792</f>
        <v>11</v>
      </c>
      <c r="AN79" s="29">
        <f>'Factor D Back Up'!E792</f>
        <v>219.59929149797574</v>
      </c>
      <c r="AO79" s="29">
        <f>'Factor D Back Up'!F792</f>
        <v>2415.5922064777333</v>
      </c>
      <c r="AP79" s="28">
        <f>'Factor D Back Up'!G792</f>
        <v>386.11</v>
      </c>
      <c r="AQ79" s="275">
        <f>'Factor D Back Up'!H792</f>
        <v>932684.30684311758</v>
      </c>
      <c r="AR79" s="29">
        <f>'Factor D Back Up'!D793</f>
        <v>12</v>
      </c>
      <c r="AS79" s="29">
        <f>'Factor D Back Up'!E793</f>
        <v>209.57960526315793</v>
      </c>
      <c r="AT79" s="29">
        <f>'Factor D Back Up'!F793</f>
        <v>2514.9552631578954</v>
      </c>
      <c r="AU79" s="28">
        <f>'Factor D Back Up'!G793</f>
        <v>374.87</v>
      </c>
      <c r="AV79" s="275">
        <f>'Factor D Back Up'!H793</f>
        <v>942781.2795000003</v>
      </c>
      <c r="AW79" s="29">
        <f>'Factor D Back Up'!D794</f>
        <v>12</v>
      </c>
      <c r="AX79" s="29">
        <f>'Factor D Back Up'!E794</f>
        <v>199.55991902834012</v>
      </c>
      <c r="AY79" s="29">
        <f>'Factor D Back Up'!F794</f>
        <v>2394.7190283400814</v>
      </c>
      <c r="AZ79" s="28">
        <f>'Factor D Back Up'!G794</f>
        <v>383.11714000000001</v>
      </c>
      <c r="BA79" s="275">
        <f>'Factor D Back Up'!H794</f>
        <v>917457.90524123097</v>
      </c>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row>
    <row r="80" spans="1:89" x14ac:dyDescent="0.25">
      <c r="A80" s="107" t="s">
        <v>264</v>
      </c>
      <c r="B80" s="105" t="s">
        <v>279</v>
      </c>
      <c r="C80" s="105" t="s">
        <v>276</v>
      </c>
      <c r="D80" s="29">
        <v>51</v>
      </c>
      <c r="E80" s="26">
        <f t="shared" si="30"/>
        <v>183.52941176470588</v>
      </c>
      <c r="F80" s="29">
        <v>9360</v>
      </c>
      <c r="G80" s="28">
        <f t="shared" si="31"/>
        <v>475.36581196581199</v>
      </c>
      <c r="H80" s="28">
        <v>4449424</v>
      </c>
      <c r="I80" s="29">
        <v>47</v>
      </c>
      <c r="J80" s="26">
        <f t="shared" si="32"/>
        <v>257.57446808510639</v>
      </c>
      <c r="K80" s="29">
        <v>12106</v>
      </c>
      <c r="L80" s="28">
        <f t="shared" si="33"/>
        <v>470.47986452998509</v>
      </c>
      <c r="M80" s="28">
        <v>5695629.2399999993</v>
      </c>
      <c r="N80" s="29">
        <v>64</v>
      </c>
      <c r="O80" s="26">
        <f t="shared" si="34"/>
        <v>229.25</v>
      </c>
      <c r="P80" s="29">
        <v>14672</v>
      </c>
      <c r="Q80" s="28">
        <f t="shared" si="35"/>
        <v>474.15789258451468</v>
      </c>
      <c r="R80" s="28">
        <v>6956844.5999999996</v>
      </c>
      <c r="S80" s="29">
        <v>44</v>
      </c>
      <c r="T80" s="26">
        <f t="shared" si="36"/>
        <v>292</v>
      </c>
      <c r="U80" s="29">
        <v>12848</v>
      </c>
      <c r="V80" s="28">
        <f t="shared" si="37"/>
        <v>477.60281755915315</v>
      </c>
      <c r="W80" s="28">
        <v>6136241</v>
      </c>
      <c r="X80" s="133">
        <f>'Factor D Back Up'!D802</f>
        <v>40</v>
      </c>
      <c r="Y80" s="26">
        <f>'Factor D Back Up'!E802</f>
        <v>236.95</v>
      </c>
      <c r="Z80" s="26">
        <f>'Factor D Back Up'!F802</f>
        <v>9478</v>
      </c>
      <c r="AA80" s="26">
        <f>'Factor D Back Up'!G802</f>
        <v>483.19656045579234</v>
      </c>
      <c r="AB80" s="26">
        <f>'Factor D Back Up'!H802</f>
        <v>4579737</v>
      </c>
      <c r="AC80" s="29">
        <f>'Factor D Back Up'!D803</f>
        <v>39.089548515839368</v>
      </c>
      <c r="AD80" s="26">
        <f>'Factor D Back Up'!E803</f>
        <v>282.24078848560703</v>
      </c>
      <c r="AE80" s="29">
        <f>'Factor D Back Up'!F803</f>
        <v>11032.664994656894</v>
      </c>
      <c r="AF80" s="28">
        <f>'Factor D Back Up'!G803</f>
        <v>402</v>
      </c>
      <c r="AG80" s="28">
        <f>'Factor D Back Up'!H803</f>
        <v>4435131.3278520713</v>
      </c>
      <c r="AH80" s="29">
        <f>'Factor D Back Up'!D804</f>
        <v>39</v>
      </c>
      <c r="AI80" s="29">
        <f>'Factor D Back Up'!E804</f>
        <v>296.36745932415522</v>
      </c>
      <c r="AJ80" s="29">
        <f>'Factor D Back Up'!F804</f>
        <v>11558.330913642054</v>
      </c>
      <c r="AK80" s="28">
        <f>'Factor D Back Up'!G804</f>
        <v>435.37</v>
      </c>
      <c r="AL80" s="275">
        <f>'Factor D Back Up'!H804</f>
        <v>5032150.5298723411</v>
      </c>
      <c r="AM80" s="29">
        <f>'Factor D Back Up'!D805</f>
        <v>50</v>
      </c>
      <c r="AN80" s="29">
        <f>'Factor D Back Up'!E805</f>
        <v>310.49413016270336</v>
      </c>
      <c r="AO80" s="29">
        <f>'Factor D Back Up'!F805</f>
        <v>15524.706508135168</v>
      </c>
      <c r="AP80" s="28">
        <f>'Factor D Back Up'!G805</f>
        <v>420.83</v>
      </c>
      <c r="AQ80" s="275">
        <f>'Factor D Back Up'!H805</f>
        <v>6533262.2398185227</v>
      </c>
      <c r="AR80" s="29">
        <f>'Factor D Back Up'!D806</f>
        <v>50</v>
      </c>
      <c r="AS80" s="29">
        <f>'Factor D Back Up'!E806</f>
        <v>324.62080100125155</v>
      </c>
      <c r="AT80" s="29">
        <f>'Factor D Back Up'!F806</f>
        <v>16231.040050062578</v>
      </c>
      <c r="AU80" s="28">
        <f>'Factor D Back Up'!G806</f>
        <v>420.03</v>
      </c>
      <c r="AV80" s="275">
        <f>'Factor D Back Up'!H806</f>
        <v>6817523.7522277841</v>
      </c>
      <c r="AW80" s="29">
        <f>'Factor D Back Up'!D807</f>
        <v>50</v>
      </c>
      <c r="AX80" s="29">
        <f>'Factor D Back Up'!E807</f>
        <v>338.74747183979974</v>
      </c>
      <c r="AY80" s="29">
        <f>'Factor D Back Up'!F807</f>
        <v>16937.373591989988</v>
      </c>
      <c r="AZ80" s="28">
        <f>'Factor D Back Up'!G807</f>
        <v>429.27065999999996</v>
      </c>
      <c r="BA80" s="275">
        <f>'Factor D Back Up'!H807</f>
        <v>7270717.5405001119</v>
      </c>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row>
    <row r="81" spans="1:89" x14ac:dyDescent="0.25">
      <c r="A81" s="107" t="s">
        <v>265</v>
      </c>
      <c r="B81" s="105" t="s">
        <v>279</v>
      </c>
      <c r="C81" s="105" t="s">
        <v>276</v>
      </c>
      <c r="D81" s="29">
        <v>26</v>
      </c>
      <c r="E81" s="26">
        <f t="shared" si="30"/>
        <v>184.69230769230768</v>
      </c>
      <c r="F81" s="29">
        <v>4802</v>
      </c>
      <c r="G81" s="28">
        <f t="shared" si="31"/>
        <v>559.66159933361098</v>
      </c>
      <c r="H81" s="28">
        <v>2687495</v>
      </c>
      <c r="I81" s="29">
        <v>23</v>
      </c>
      <c r="J81" s="26">
        <f t="shared" si="32"/>
        <v>221.39130434782609</v>
      </c>
      <c r="K81" s="29">
        <v>5092</v>
      </c>
      <c r="L81" s="28">
        <f t="shared" si="33"/>
        <v>554.55239591516101</v>
      </c>
      <c r="M81" s="28">
        <v>2823780.8</v>
      </c>
      <c r="N81" s="29">
        <v>15</v>
      </c>
      <c r="O81" s="26">
        <f t="shared" si="34"/>
        <v>143.4</v>
      </c>
      <c r="P81" s="29">
        <v>2151</v>
      </c>
      <c r="Q81" s="28">
        <f t="shared" si="35"/>
        <v>459.59811715481175</v>
      </c>
      <c r="R81" s="28">
        <v>988595.55</v>
      </c>
      <c r="S81" s="29">
        <v>12</v>
      </c>
      <c r="T81" s="26">
        <f t="shared" si="36"/>
        <v>150.33333333333334</v>
      </c>
      <c r="U81" s="29">
        <v>1804</v>
      </c>
      <c r="V81" s="28">
        <f t="shared" si="37"/>
        <v>429.82601995565409</v>
      </c>
      <c r="W81" s="28">
        <v>775406.14</v>
      </c>
      <c r="X81" s="133">
        <f>'Factor D Back Up'!D815</f>
        <v>10</v>
      </c>
      <c r="Y81" s="26">
        <f>'Factor D Back Up'!E815</f>
        <v>141</v>
      </c>
      <c r="Z81" s="26">
        <f>'Factor D Back Up'!F815</f>
        <v>1410</v>
      </c>
      <c r="AA81" s="26">
        <f>'Factor D Back Up'!G815</f>
        <v>560.563829787234</v>
      </c>
      <c r="AB81" s="26">
        <f>'Factor D Back Up'!H815</f>
        <v>790395</v>
      </c>
      <c r="AC81" s="29">
        <f>'Factor D Back Up'!D816</f>
        <v>8.4970335306726668</v>
      </c>
      <c r="AD81" s="26">
        <f>'Factor D Back Up'!E816</f>
        <v>142.51111111111112</v>
      </c>
      <c r="AE81" s="29">
        <f>'Factor D Back Up'!F816</f>
        <v>1210.9216896045293</v>
      </c>
      <c r="AF81" s="28">
        <f>'Factor D Back Up'!G816</f>
        <v>520</v>
      </c>
      <c r="AG81" s="28">
        <f>'Factor D Back Up'!H816</f>
        <v>629679.27859435522</v>
      </c>
      <c r="AH81" s="29">
        <f>'Factor D Back Up'!D817</f>
        <v>6.2836646422374258</v>
      </c>
      <c r="AI81" s="29">
        <f>'Factor D Back Up'!E817</f>
        <v>141.31111111111113</v>
      </c>
      <c r="AJ81" s="29">
        <f>'Factor D Back Up'!F817</f>
        <v>887.95163244417324</v>
      </c>
      <c r="AK81" s="28">
        <f>'Factor D Back Up'!G817</f>
        <v>563.57000000000005</v>
      </c>
      <c r="AL81" s="275">
        <f>'Factor D Back Up'!H817</f>
        <v>500422.90149656276</v>
      </c>
      <c r="AM81" s="29">
        <f>'Factor D Back Up'!D818</f>
        <v>10</v>
      </c>
      <c r="AN81" s="29">
        <f>'Factor D Back Up'!E818</f>
        <v>215</v>
      </c>
      <c r="AO81" s="29">
        <f>'Factor D Back Up'!F818</f>
        <v>2150</v>
      </c>
      <c r="AP81" s="28">
        <f>'Factor D Back Up'!G818</f>
        <v>480.28</v>
      </c>
      <c r="AQ81" s="275">
        <f>'Factor D Back Up'!H818</f>
        <v>1032601.9999999999</v>
      </c>
      <c r="AR81" s="29">
        <f>'Factor D Back Up'!D819</f>
        <v>10</v>
      </c>
      <c r="AS81" s="29">
        <f>'Factor D Back Up'!E819</f>
        <v>215</v>
      </c>
      <c r="AT81" s="29">
        <f>'Factor D Back Up'!F819</f>
        <v>2150</v>
      </c>
      <c r="AU81" s="28">
        <f>'Factor D Back Up'!G819</f>
        <v>510.82</v>
      </c>
      <c r="AV81" s="275">
        <f>'Factor D Back Up'!H819</f>
        <v>1098263</v>
      </c>
      <c r="AW81" s="29">
        <f>'Factor D Back Up'!D820</f>
        <v>8</v>
      </c>
      <c r="AX81" s="29">
        <f>'Factor D Back Up'!E820</f>
        <v>215</v>
      </c>
      <c r="AY81" s="29">
        <f>'Factor D Back Up'!F820</f>
        <v>1720</v>
      </c>
      <c r="AZ81" s="28">
        <f>'Factor D Back Up'!G820</f>
        <v>522.05804000000001</v>
      </c>
      <c r="BA81" s="275">
        <f>'Factor D Back Up'!H820</f>
        <v>897939.82880000002</v>
      </c>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row>
    <row r="82" spans="1:89" s="18" customFormat="1" x14ac:dyDescent="0.25">
      <c r="A82" s="107" t="str">
        <f>'Factor D Back Up'!A1124:E1124</f>
        <v>Res Hab 4 Intensive w/ 24 hr LPN</v>
      </c>
      <c r="B82" s="105" t="s">
        <v>279</v>
      </c>
      <c r="C82" s="105" t="s">
        <v>276</v>
      </c>
      <c r="D82" s="29"/>
      <c r="E82" s="26"/>
      <c r="F82" s="29"/>
      <c r="G82" s="28"/>
      <c r="H82" s="28"/>
      <c r="I82" s="29"/>
      <c r="J82" s="26"/>
      <c r="K82" s="29"/>
      <c r="L82" s="28"/>
      <c r="M82" s="28"/>
      <c r="N82" s="29"/>
      <c r="O82" s="26"/>
      <c r="P82" s="29"/>
      <c r="Q82" s="28"/>
      <c r="R82" s="28"/>
      <c r="S82" s="29"/>
      <c r="T82" s="26"/>
      <c r="U82" s="29"/>
      <c r="V82" s="28"/>
      <c r="W82" s="28"/>
      <c r="X82" s="133"/>
      <c r="Y82" s="26"/>
      <c r="Z82" s="26"/>
      <c r="AA82" s="26"/>
      <c r="AB82" s="26"/>
      <c r="AC82" s="29">
        <f>'Factor D Back Up'!D1131</f>
        <v>4</v>
      </c>
      <c r="AD82" s="26">
        <f>'Factor D Back Up'!E1131</f>
        <v>300</v>
      </c>
      <c r="AE82" s="29">
        <f>'Factor D Back Up'!F1131</f>
        <v>1200</v>
      </c>
      <c r="AF82" s="28">
        <f>'Factor D Back Up'!G1131</f>
        <v>569.42999999999995</v>
      </c>
      <c r="AG82" s="28">
        <f>'Factor D Back Up'!H1131</f>
        <v>683315.99999999988</v>
      </c>
      <c r="AH82" s="29">
        <f>'Factor D Back Up'!D1132</f>
        <v>4</v>
      </c>
      <c r="AI82" s="29">
        <f>'Factor D Back Up'!E1132</f>
        <v>300</v>
      </c>
      <c r="AJ82" s="29">
        <f>'Factor D Back Up'!F1132</f>
        <v>1200</v>
      </c>
      <c r="AK82" s="28">
        <f>'Factor D Back Up'!G1132</f>
        <v>617.76</v>
      </c>
      <c r="AL82" s="275">
        <f>'Factor D Back Up'!H1132</f>
        <v>741312</v>
      </c>
      <c r="AM82" s="29">
        <f>'Factor D Back Up'!D1133</f>
        <v>4</v>
      </c>
      <c r="AN82" s="29">
        <f>'Factor D Back Up'!E1133</f>
        <v>300</v>
      </c>
      <c r="AO82" s="29">
        <f>'Factor D Back Up'!F1133</f>
        <v>1200</v>
      </c>
      <c r="AP82" s="28">
        <f>'Factor D Back Up'!G1133</f>
        <v>550.15</v>
      </c>
      <c r="AQ82" s="275">
        <f>'Factor D Back Up'!H1133</f>
        <v>660180</v>
      </c>
      <c r="AR82" s="29">
        <f>'Factor D Back Up'!D1134</f>
        <v>4</v>
      </c>
      <c r="AS82" s="29">
        <f>'Factor D Back Up'!E1134</f>
        <v>300</v>
      </c>
      <c r="AT82" s="29">
        <f>'Factor D Back Up'!F1134</f>
        <v>1200</v>
      </c>
      <c r="AU82" s="28">
        <f>'Factor D Back Up'!G1134</f>
        <v>606.30999999999995</v>
      </c>
      <c r="AV82" s="275">
        <f>'Factor D Back Up'!H1134</f>
        <v>727571.99999999988</v>
      </c>
      <c r="AW82" s="29">
        <f>'Factor D Back Up'!D1135</f>
        <v>4</v>
      </c>
      <c r="AX82" s="29">
        <f>'Factor D Back Up'!E1135</f>
        <v>300</v>
      </c>
      <c r="AY82" s="29">
        <f>'Factor D Back Up'!F1135</f>
        <v>1200</v>
      </c>
      <c r="AZ82" s="28">
        <f>'Factor D Back Up'!G1135</f>
        <v>619.64882</v>
      </c>
      <c r="BA82" s="275">
        <f>'Factor D Back Up'!H1135</f>
        <v>743578.58400000003</v>
      </c>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row>
    <row r="83" spans="1:89" x14ac:dyDescent="0.25">
      <c r="A83" s="107" t="s">
        <v>266</v>
      </c>
      <c r="B83" s="105" t="s">
        <v>279</v>
      </c>
      <c r="C83" s="105" t="s">
        <v>276</v>
      </c>
      <c r="D83" s="29">
        <v>27</v>
      </c>
      <c r="E83" s="26">
        <f t="shared" si="30"/>
        <v>310.88888888888891</v>
      </c>
      <c r="F83" s="29">
        <v>8394</v>
      </c>
      <c r="G83" s="28">
        <f t="shared" si="31"/>
        <v>272</v>
      </c>
      <c r="H83" s="28">
        <v>2283168</v>
      </c>
      <c r="I83" s="29">
        <v>34</v>
      </c>
      <c r="J83" s="26">
        <f t="shared" si="32"/>
        <v>306.94117647058823</v>
      </c>
      <c r="K83" s="29">
        <v>10436</v>
      </c>
      <c r="L83" s="28">
        <f t="shared" si="33"/>
        <v>272.39095438865468</v>
      </c>
      <c r="M83" s="28">
        <v>2842672</v>
      </c>
      <c r="N83" s="29">
        <v>46</v>
      </c>
      <c r="O83" s="26">
        <f t="shared" si="34"/>
        <v>295.73913043478262</v>
      </c>
      <c r="P83" s="29">
        <v>13604</v>
      </c>
      <c r="Q83" s="28">
        <f t="shared" si="35"/>
        <v>272</v>
      </c>
      <c r="R83" s="28">
        <v>3700288</v>
      </c>
      <c r="S83" s="29">
        <v>61</v>
      </c>
      <c r="T83" s="26">
        <f t="shared" si="36"/>
        <v>241.98360655737704</v>
      </c>
      <c r="U83" s="29">
        <v>14761</v>
      </c>
      <c r="V83" s="28">
        <f t="shared" si="37"/>
        <v>271.99986450782467</v>
      </c>
      <c r="W83" s="28">
        <v>4014990</v>
      </c>
      <c r="X83" s="133">
        <f>'Factor D Back Up'!D828</f>
        <v>52</v>
      </c>
      <c r="Y83" s="26">
        <f>'Factor D Back Up'!E828</f>
        <v>307.86538461538464</v>
      </c>
      <c r="Z83" s="26">
        <f>'Factor D Back Up'!F828</f>
        <v>16009</v>
      </c>
      <c r="AA83" s="26">
        <f>'Factor D Back Up'!G828</f>
        <v>272</v>
      </c>
      <c r="AB83" s="26">
        <f>'Factor D Back Up'!H828</f>
        <v>4354448</v>
      </c>
      <c r="AC83" s="29">
        <f>'Factor D Back Up'!D829</f>
        <v>52</v>
      </c>
      <c r="AD83" s="26">
        <f>'Factor D Back Up'!E829</f>
        <v>271.38226385533841</v>
      </c>
      <c r="AE83" s="29">
        <f>'Factor D Back Up'!F829</f>
        <v>14111.877720477598</v>
      </c>
      <c r="AF83" s="28">
        <f>'Factor D Back Up'!G829</f>
        <v>281</v>
      </c>
      <c r="AG83" s="28">
        <f>'Factor D Back Up'!H829</f>
        <v>3965437.6394542051</v>
      </c>
      <c r="AH83" s="29">
        <f>'Factor D Back Up'!D830</f>
        <v>52</v>
      </c>
      <c r="AI83" s="29">
        <f>'Factor D Back Up'!E830</f>
        <v>264.28180600931643</v>
      </c>
      <c r="AJ83" s="29">
        <f>'Factor D Back Up'!F830</f>
        <v>13742.653912484455</v>
      </c>
      <c r="AK83" s="28">
        <f>'Factor D Back Up'!G830</f>
        <v>301.95</v>
      </c>
      <c r="AL83" s="275">
        <f>'Factor D Back Up'!H830</f>
        <v>4149594.3488746812</v>
      </c>
      <c r="AM83" s="29">
        <f>'Factor D Back Up'!D831</f>
        <v>31</v>
      </c>
      <c r="AN83" s="29">
        <f>'Factor D Back Up'!E831</f>
        <v>257.18134816329444</v>
      </c>
      <c r="AO83" s="29">
        <f>'Factor D Back Up'!F831</f>
        <v>7972.6217930621278</v>
      </c>
      <c r="AP83" s="28">
        <f>'Factor D Back Up'!G831</f>
        <v>276.38</v>
      </c>
      <c r="AQ83" s="275">
        <f>'Factor D Back Up'!H831</f>
        <v>2203473.2111665108</v>
      </c>
      <c r="AR83" s="29">
        <f>'Factor D Back Up'!D832</f>
        <v>30</v>
      </c>
      <c r="AS83" s="29">
        <f>'Factor D Back Up'!E832</f>
        <v>250.08089031727249</v>
      </c>
      <c r="AT83" s="29">
        <f>'Factor D Back Up'!F832</f>
        <v>7502.4267095181749</v>
      </c>
      <c r="AU83" s="28">
        <f>'Factor D Back Up'!G832</f>
        <v>289.14</v>
      </c>
      <c r="AV83" s="275">
        <f>'Factor D Back Up'!H832</f>
        <v>2169251.658790085</v>
      </c>
      <c r="AW83" s="29">
        <f>'Factor D Back Up'!D833</f>
        <v>30</v>
      </c>
      <c r="AX83" s="29">
        <f>'Factor D Back Up'!E833</f>
        <v>242.98043247125054</v>
      </c>
      <c r="AY83" s="29">
        <f>'Factor D Back Up'!F833</f>
        <v>7289.4129741375164</v>
      </c>
      <c r="AZ83" s="28">
        <f>'Factor D Back Up'!G833</f>
        <v>295.50108</v>
      </c>
      <c r="BA83" s="275">
        <f>'Factor D Back Up'!H833</f>
        <v>2154029.4064236484</v>
      </c>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row>
    <row r="84" spans="1:89" x14ac:dyDescent="0.25">
      <c r="A84" s="107" t="s">
        <v>267</v>
      </c>
      <c r="B84" s="105" t="s">
        <v>279</v>
      </c>
      <c r="C84" s="105" t="s">
        <v>276</v>
      </c>
      <c r="D84" s="29">
        <v>39</v>
      </c>
      <c r="E84" s="26">
        <f t="shared" si="30"/>
        <v>228.87179487179486</v>
      </c>
      <c r="F84" s="29">
        <v>8926</v>
      </c>
      <c r="G84" s="28">
        <f t="shared" si="31"/>
        <v>366.80958323997311</v>
      </c>
      <c r="H84" s="28">
        <v>3274142.34</v>
      </c>
      <c r="I84" s="29">
        <v>41</v>
      </c>
      <c r="J84" s="26">
        <f t="shared" si="32"/>
        <v>270.2439024390244</v>
      </c>
      <c r="K84" s="29">
        <v>11080</v>
      </c>
      <c r="L84" s="28">
        <f t="shared" si="33"/>
        <v>366.83892960288807</v>
      </c>
      <c r="M84" s="28">
        <v>4064575.34</v>
      </c>
      <c r="N84" s="29">
        <v>43</v>
      </c>
      <c r="O84" s="26">
        <f t="shared" si="34"/>
        <v>245.09302325581396</v>
      </c>
      <c r="P84" s="29">
        <v>10539</v>
      </c>
      <c r="Q84" s="28">
        <f t="shared" si="35"/>
        <v>366.60280861561819</v>
      </c>
      <c r="R84" s="28">
        <v>3863627</v>
      </c>
      <c r="S84" s="29">
        <v>39</v>
      </c>
      <c r="T84" s="26">
        <f t="shared" si="36"/>
        <v>227.89743589743588</v>
      </c>
      <c r="U84" s="29">
        <v>8888</v>
      </c>
      <c r="V84" s="28">
        <f t="shared" si="37"/>
        <v>366.98931143114311</v>
      </c>
      <c r="W84" s="28">
        <v>3261801</v>
      </c>
      <c r="X84" s="133">
        <f>'Factor D Back Up'!D841</f>
        <v>31</v>
      </c>
      <c r="Y84" s="26">
        <f>'Factor D Back Up'!E841</f>
        <v>325.54838709677421</v>
      </c>
      <c r="Z84" s="26">
        <f>'Factor D Back Up'!F841</f>
        <v>10092</v>
      </c>
      <c r="AA84" s="26">
        <f>'Factor D Back Up'!G841</f>
        <v>366.92320650019821</v>
      </c>
      <c r="AB84" s="26">
        <f>'Factor D Back Up'!H841</f>
        <v>3702989</v>
      </c>
      <c r="AC84" s="29">
        <f>'Factor D Back Up'!D842</f>
        <v>26.036168620603604</v>
      </c>
      <c r="AD84" s="26">
        <f>'Factor D Back Up'!E842</f>
        <v>304.83292408467975</v>
      </c>
      <c r="AE84" s="29">
        <f>'Factor D Back Up'!F842</f>
        <v>7936.6814125803794</v>
      </c>
      <c r="AF84" s="28">
        <f>'Factor D Back Up'!G842</f>
        <v>322</v>
      </c>
      <c r="AG84" s="28">
        <f>'Factor D Back Up'!H842</f>
        <v>2555611.4148508823</v>
      </c>
      <c r="AH84" s="29">
        <f>'Factor D Back Up'!D843</f>
        <v>19.550760788226455</v>
      </c>
      <c r="AI84" s="29">
        <f>'Factor D Back Up'!E843</f>
        <v>319.93359587551674</v>
      </c>
      <c r="AJ84" s="29">
        <f>'Factor D Back Up'!F843</f>
        <v>6254.945201079342</v>
      </c>
      <c r="AK84" s="28">
        <f>'Factor D Back Up'!G843</f>
        <v>348.78</v>
      </c>
      <c r="AL84" s="275">
        <f>'Factor D Back Up'!H843</f>
        <v>2181599.7872324525</v>
      </c>
      <c r="AM84" s="29">
        <f>'Factor D Back Up'!D844</f>
        <v>21</v>
      </c>
      <c r="AN84" s="29">
        <f>'Factor D Back Up'!E844</f>
        <v>335.0342676663538</v>
      </c>
      <c r="AO84" s="29">
        <f>'Factor D Back Up'!F844</f>
        <v>7035.71962099343</v>
      </c>
      <c r="AP84" s="28">
        <f>'Factor D Back Up'!G844</f>
        <v>344.83</v>
      </c>
      <c r="AQ84" s="275">
        <f>'Factor D Back Up'!H844</f>
        <v>2426127.1969071645</v>
      </c>
      <c r="AR84" s="29">
        <f>'Factor D Back Up'!D845</f>
        <v>21</v>
      </c>
      <c r="AS84" s="29">
        <f>'Factor D Back Up'!E845</f>
        <v>335</v>
      </c>
      <c r="AT84" s="29">
        <f>'Factor D Back Up'!F845</f>
        <v>7035</v>
      </c>
      <c r="AU84" s="28">
        <f>'Factor D Back Up'!G845</f>
        <v>357.29</v>
      </c>
      <c r="AV84" s="275">
        <f>'Factor D Back Up'!H845</f>
        <v>2513535.1500000004</v>
      </c>
      <c r="AW84" s="29">
        <f>'Factor D Back Up'!D846</f>
        <v>20</v>
      </c>
      <c r="AX84" s="29">
        <f>'Factor D Back Up'!E846</f>
        <v>335</v>
      </c>
      <c r="AY84" s="29">
        <f>'Factor D Back Up'!F846</f>
        <v>6700</v>
      </c>
      <c r="AZ84" s="28">
        <f>'Factor D Back Up'!G846</f>
        <v>365.15038000000004</v>
      </c>
      <c r="BA84" s="275">
        <f>'Factor D Back Up'!H846</f>
        <v>2446507.5460000001</v>
      </c>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row>
    <row r="85" spans="1:89" x14ac:dyDescent="0.25">
      <c r="A85" s="107" t="s">
        <v>268</v>
      </c>
      <c r="B85" s="105" t="s">
        <v>279</v>
      </c>
      <c r="C85" s="105" t="s">
        <v>276</v>
      </c>
      <c r="D85" s="29">
        <v>27</v>
      </c>
      <c r="E85" s="26">
        <f t="shared" si="30"/>
        <v>176.85185185185185</v>
      </c>
      <c r="F85" s="29">
        <v>4775</v>
      </c>
      <c r="G85" s="28">
        <f t="shared" si="31"/>
        <v>443.6568041884816</v>
      </c>
      <c r="H85" s="28">
        <v>2118461.2399999998</v>
      </c>
      <c r="I85" s="29">
        <v>22</v>
      </c>
      <c r="J85" s="26">
        <f t="shared" si="32"/>
        <v>230</v>
      </c>
      <c r="K85" s="29">
        <v>5060</v>
      </c>
      <c r="L85" s="28">
        <f t="shared" si="33"/>
        <v>445.49169960474308</v>
      </c>
      <c r="M85" s="28">
        <v>2254188</v>
      </c>
      <c r="N85" s="29">
        <v>29</v>
      </c>
      <c r="O85" s="26">
        <f t="shared" si="34"/>
        <v>266.79310344827587</v>
      </c>
      <c r="P85" s="29">
        <v>7737</v>
      </c>
      <c r="Q85" s="28">
        <f t="shared" si="35"/>
        <v>444</v>
      </c>
      <c r="R85" s="28">
        <v>3435228</v>
      </c>
      <c r="S85" s="29">
        <v>26</v>
      </c>
      <c r="T85" s="26">
        <f t="shared" si="36"/>
        <v>242.15384615384616</v>
      </c>
      <c r="U85" s="29">
        <v>6296</v>
      </c>
      <c r="V85" s="28">
        <f t="shared" si="37"/>
        <v>443.99841168996187</v>
      </c>
      <c r="W85" s="28">
        <v>2795414</v>
      </c>
      <c r="X85" s="133">
        <f>'Factor D Back Up'!D854</f>
        <v>23</v>
      </c>
      <c r="Y85" s="26">
        <f>'Factor D Back Up'!E854</f>
        <v>254.17391304347825</v>
      </c>
      <c r="Z85" s="26">
        <f>'Factor D Back Up'!F854</f>
        <v>5846</v>
      </c>
      <c r="AA85" s="26">
        <f>'Factor D Back Up'!G854</f>
        <v>444</v>
      </c>
      <c r="AB85" s="26">
        <f>'Factor D Back Up'!H854</f>
        <v>2595624</v>
      </c>
      <c r="AC85" s="29">
        <f>'Factor D Back Up'!D855</f>
        <v>23</v>
      </c>
      <c r="AD85" s="26">
        <f>'Factor D Back Up'!E855</f>
        <v>284.03393346062012</v>
      </c>
      <c r="AE85" s="29">
        <f>'Factor D Back Up'!F855</f>
        <v>6532.7804695942632</v>
      </c>
      <c r="AF85" s="28">
        <f>'Factor D Back Up'!G855</f>
        <v>380</v>
      </c>
      <c r="AG85" s="28">
        <f>'Factor D Back Up'!H855</f>
        <v>2482456.5784458201</v>
      </c>
      <c r="AH85" s="29">
        <f>'Factor D Back Up'!D856</f>
        <v>20</v>
      </c>
      <c r="AI85" s="29">
        <f>'Factor D Back Up'!E856</f>
        <v>300.71373031433006</v>
      </c>
      <c r="AJ85" s="29">
        <f>'Factor D Back Up'!F856</f>
        <v>6014.2746062866008</v>
      </c>
      <c r="AK85" s="28">
        <f>'Factor D Back Up'!G856</f>
        <v>411.76</v>
      </c>
      <c r="AL85" s="275">
        <f>'Factor D Back Up'!H856</f>
        <v>2476437.7118845708</v>
      </c>
      <c r="AM85" s="29">
        <f>'Factor D Back Up'!D857</f>
        <v>21</v>
      </c>
      <c r="AN85" s="29">
        <f>'Factor D Back Up'!E857</f>
        <v>317.3935271680399</v>
      </c>
      <c r="AO85" s="29">
        <f>'Factor D Back Up'!F857</f>
        <v>6665.2640705288377</v>
      </c>
      <c r="AP85" s="28">
        <f>'Factor D Back Up'!G857</f>
        <v>383.91</v>
      </c>
      <c r="AQ85" s="275">
        <f>'Factor D Back Up'!H857</f>
        <v>2558861.5293167261</v>
      </c>
      <c r="AR85" s="29">
        <f>'Factor D Back Up'!D858</f>
        <v>20</v>
      </c>
      <c r="AS85" s="29">
        <f>'Factor D Back Up'!E858</f>
        <v>334.07332402174984</v>
      </c>
      <c r="AT85" s="29">
        <f>'Factor D Back Up'!F858</f>
        <v>6681.4664804349968</v>
      </c>
      <c r="AU85" s="28">
        <f>'Factor D Back Up'!G858</f>
        <v>397.92</v>
      </c>
      <c r="AV85" s="275">
        <f>'Factor D Back Up'!H858</f>
        <v>2658689.141894694</v>
      </c>
      <c r="AW85" s="29">
        <f>'Factor D Back Up'!D859</f>
        <v>20</v>
      </c>
      <c r="AX85" s="29">
        <f>'Factor D Back Up'!E859</f>
        <v>334</v>
      </c>
      <c r="AY85" s="29">
        <f>'Factor D Back Up'!F859</f>
        <v>6680</v>
      </c>
      <c r="AZ85" s="28">
        <f>'Factor D Back Up'!G859</f>
        <v>406.67424</v>
      </c>
      <c r="BA85" s="275">
        <f>'Factor D Back Up'!H859</f>
        <v>2716583.9232000001</v>
      </c>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row>
    <row r="86" spans="1:89" x14ac:dyDescent="0.25">
      <c r="A86" s="107" t="s">
        <v>269</v>
      </c>
      <c r="B86" s="105" t="s">
        <v>279</v>
      </c>
      <c r="C86" s="105" t="s">
        <v>276</v>
      </c>
      <c r="D86" s="29">
        <v>12</v>
      </c>
      <c r="E86" s="26">
        <f t="shared" si="30"/>
        <v>147.5</v>
      </c>
      <c r="F86" s="29">
        <v>1770</v>
      </c>
      <c r="G86" s="28">
        <f t="shared" si="31"/>
        <v>501.23107344632768</v>
      </c>
      <c r="H86" s="28">
        <v>887179</v>
      </c>
      <c r="I86" s="29">
        <v>14</v>
      </c>
      <c r="J86" s="26">
        <f t="shared" si="32"/>
        <v>165.42857142857142</v>
      </c>
      <c r="K86" s="29">
        <v>2316</v>
      </c>
      <c r="L86" s="28">
        <f t="shared" si="33"/>
        <v>550.47668393782385</v>
      </c>
      <c r="M86" s="28">
        <v>1274904</v>
      </c>
      <c r="N86" s="29">
        <v>14</v>
      </c>
      <c r="O86" s="26">
        <f t="shared" si="34"/>
        <v>257</v>
      </c>
      <c r="P86" s="29">
        <v>3598</v>
      </c>
      <c r="Q86" s="28">
        <f t="shared" si="35"/>
        <v>545.40494719288495</v>
      </c>
      <c r="R86" s="28">
        <v>1962367</v>
      </c>
      <c r="S86" s="29">
        <v>26</v>
      </c>
      <c r="T86" s="26">
        <f t="shared" si="36"/>
        <v>240.61538461538461</v>
      </c>
      <c r="U86" s="29">
        <v>6256</v>
      </c>
      <c r="V86" s="28">
        <f t="shared" si="37"/>
        <v>551</v>
      </c>
      <c r="W86" s="28">
        <v>3447056</v>
      </c>
      <c r="X86" s="133">
        <f>'Factor D Back Up'!D867</f>
        <v>24</v>
      </c>
      <c r="Y86" s="26">
        <f>'Factor D Back Up'!E867</f>
        <v>270.29166666666669</v>
      </c>
      <c r="Z86" s="26">
        <f>'Factor D Back Up'!F867</f>
        <v>6487</v>
      </c>
      <c r="AA86" s="26">
        <f>'Factor D Back Up'!G867</f>
        <v>550.96701094496689</v>
      </c>
      <c r="AB86" s="26">
        <f>'Factor D Back Up'!H867</f>
        <v>3574123</v>
      </c>
      <c r="AC86" s="29">
        <f>'Factor D Back Up'!D868</f>
        <v>20</v>
      </c>
      <c r="AD86" s="26">
        <f>'Factor D Back Up'!E868</f>
        <v>312.3981684981685</v>
      </c>
      <c r="AE86" s="29">
        <f>'Factor D Back Up'!F868</f>
        <v>6247.9633699633705</v>
      </c>
      <c r="AF86" s="28">
        <f>'Factor D Back Up'!G868</f>
        <v>481</v>
      </c>
      <c r="AG86" s="28">
        <f>'Factor D Back Up'!H868</f>
        <v>3005270.3809523811</v>
      </c>
      <c r="AH86" s="29">
        <f>'Factor D Back Up'!D869</f>
        <v>20</v>
      </c>
      <c r="AI86" s="29">
        <f>'Factor D Back Up'!E869</f>
        <v>344.47518315018317</v>
      </c>
      <c r="AJ86" s="29">
        <f>'Factor D Back Up'!F869</f>
        <v>6889.503663003663</v>
      </c>
      <c r="AK86" s="28">
        <f>'Factor D Back Up'!G869</f>
        <v>521.21</v>
      </c>
      <c r="AL86" s="275">
        <f>'Factor D Back Up'!H869</f>
        <v>3590878.2041941392</v>
      </c>
      <c r="AM86" s="29">
        <f>'Factor D Back Up'!D870</f>
        <v>12</v>
      </c>
      <c r="AN86" s="29">
        <f>'Factor D Back Up'!E870</f>
        <v>340</v>
      </c>
      <c r="AO86" s="29">
        <f>'Factor D Back Up'!F870</f>
        <v>4080</v>
      </c>
      <c r="AP86" s="28">
        <f>'Factor D Back Up'!G870</f>
        <v>472.78</v>
      </c>
      <c r="AQ86" s="275">
        <f>'Factor D Back Up'!H870</f>
        <v>1928942.4</v>
      </c>
      <c r="AR86" s="29">
        <f>'Factor D Back Up'!D871</f>
        <v>12</v>
      </c>
      <c r="AS86" s="29">
        <f>'Factor D Back Up'!E871</f>
        <v>340</v>
      </c>
      <c r="AT86" s="29">
        <f>'Factor D Back Up'!F871</f>
        <v>4080</v>
      </c>
      <c r="AU86" s="28">
        <f>'Factor D Back Up'!G871</f>
        <v>495.98</v>
      </c>
      <c r="AV86" s="275">
        <f>'Factor D Back Up'!H871</f>
        <v>2023598.4000000001</v>
      </c>
      <c r="AW86" s="29">
        <f>'Factor D Back Up'!D872</f>
        <v>12</v>
      </c>
      <c r="AX86" s="29">
        <f>'Factor D Back Up'!E872</f>
        <v>340</v>
      </c>
      <c r="AY86" s="29">
        <f>'Factor D Back Up'!F872</f>
        <v>4080</v>
      </c>
      <c r="AZ86" s="28">
        <f>'Factor D Back Up'!G872</f>
        <v>506.89156000000003</v>
      </c>
      <c r="BA86" s="275">
        <f>'Factor D Back Up'!H872</f>
        <v>2068117.5648000001</v>
      </c>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row>
    <row r="87" spans="1:89" s="18" customFormat="1" x14ac:dyDescent="0.25">
      <c r="A87" s="107" t="str">
        <f>'Factor D Back Up'!A1137:E1137</f>
        <v>Res Hab 5-6 Intensive w/ 24 hr LPN</v>
      </c>
      <c r="B87" s="105" t="s">
        <v>279</v>
      </c>
      <c r="C87" s="105" t="s">
        <v>276</v>
      </c>
      <c r="D87" s="29"/>
      <c r="E87" s="26"/>
      <c r="F87" s="29"/>
      <c r="G87" s="28"/>
      <c r="H87" s="28"/>
      <c r="I87" s="29"/>
      <c r="J87" s="26"/>
      <c r="K87" s="29"/>
      <c r="L87" s="28"/>
      <c r="M87" s="28"/>
      <c r="N87" s="29"/>
      <c r="O87" s="26"/>
      <c r="P87" s="29"/>
      <c r="Q87" s="28"/>
      <c r="R87" s="28"/>
      <c r="S87" s="29"/>
      <c r="T87" s="26"/>
      <c r="U87" s="29"/>
      <c r="V87" s="28"/>
      <c r="W87" s="28"/>
      <c r="X87" s="133"/>
      <c r="Y87" s="26"/>
      <c r="Z87" s="26"/>
      <c r="AA87" s="26"/>
      <c r="AB87" s="26"/>
      <c r="AC87" s="29">
        <f>'Factor D Back Up'!D1144</f>
        <v>6</v>
      </c>
      <c r="AD87" s="26">
        <f>'Factor D Back Up'!E1144</f>
        <v>300</v>
      </c>
      <c r="AE87" s="29">
        <f>'Factor D Back Up'!F1144</f>
        <v>1800</v>
      </c>
      <c r="AF87" s="28">
        <f>'Factor D Back Up'!G1144</f>
        <v>531.04</v>
      </c>
      <c r="AG87" s="28">
        <f>'Factor D Back Up'!H1144</f>
        <v>955871.99999999988</v>
      </c>
      <c r="AH87" s="29">
        <f>'Factor D Back Up'!D1145</f>
        <v>6</v>
      </c>
      <c r="AI87" s="29">
        <f>'Factor D Back Up'!E1145</f>
        <v>300</v>
      </c>
      <c r="AJ87" s="29">
        <f>'Factor D Back Up'!F1145</f>
        <v>1800</v>
      </c>
      <c r="AK87" s="28">
        <f>'Factor D Back Up'!G1145</f>
        <v>575.98</v>
      </c>
      <c r="AL87" s="275">
        <f>'Factor D Back Up'!H1145</f>
        <v>1036764</v>
      </c>
      <c r="AM87" s="29">
        <f>'Factor D Back Up'!D1146</f>
        <v>6</v>
      </c>
      <c r="AN87" s="29">
        <f>'Factor D Back Up'!E1146</f>
        <v>300</v>
      </c>
      <c r="AO87" s="29">
        <f>'Factor D Back Up'!F1146</f>
        <v>1800</v>
      </c>
      <c r="AP87" s="28">
        <f>'Factor D Back Up'!G1146</f>
        <v>482.19</v>
      </c>
      <c r="AQ87" s="275">
        <f>'Factor D Back Up'!H1146</f>
        <v>867942</v>
      </c>
      <c r="AR87" s="29">
        <f>'Factor D Back Up'!D1147</f>
        <v>6</v>
      </c>
      <c r="AS87" s="29">
        <f>'Factor D Back Up'!E1147</f>
        <v>300</v>
      </c>
      <c r="AT87" s="29">
        <f>'Factor D Back Up'!F1147</f>
        <v>1800</v>
      </c>
      <c r="AU87" s="28">
        <f>'Factor D Back Up'!G1147</f>
        <v>507.17</v>
      </c>
      <c r="AV87" s="275">
        <f>'Factor D Back Up'!H1147</f>
        <v>912906</v>
      </c>
      <c r="AW87" s="29">
        <f>'Factor D Back Up'!D1148</f>
        <v>6</v>
      </c>
      <c r="AX87" s="29">
        <f>'Factor D Back Up'!E1148</f>
        <v>300</v>
      </c>
      <c r="AY87" s="29">
        <f>'Factor D Back Up'!F1148</f>
        <v>1800</v>
      </c>
      <c r="AZ87" s="28">
        <f>'Factor D Back Up'!G1148</f>
        <v>518.32774000000006</v>
      </c>
      <c r="BA87" s="275">
        <f>'Factor D Back Up'!H1148</f>
        <v>932989.93200000015</v>
      </c>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c r="CC87" s="101"/>
      <c r="CD87" s="101"/>
      <c r="CE87" s="101"/>
      <c r="CF87" s="101"/>
      <c r="CG87" s="101"/>
      <c r="CH87" s="101"/>
      <c r="CI87" s="101"/>
      <c r="CJ87" s="101"/>
      <c r="CK87" s="101"/>
    </row>
    <row r="88" spans="1:89" x14ac:dyDescent="0.25">
      <c r="A88" s="106" t="s">
        <v>280</v>
      </c>
      <c r="B88" s="349" t="s">
        <v>313</v>
      </c>
      <c r="C88" s="105"/>
      <c r="D88" s="29">
        <v>326</v>
      </c>
      <c r="E88" s="26">
        <f t="shared" si="30"/>
        <v>4.6932515337423313</v>
      </c>
      <c r="F88" s="29">
        <v>1530</v>
      </c>
      <c r="G88" s="28">
        <f t="shared" si="31"/>
        <v>85.586124183006532</v>
      </c>
      <c r="H88" s="28">
        <v>130946.77</v>
      </c>
      <c r="I88" s="29">
        <v>662</v>
      </c>
      <c r="J88" s="26">
        <f t="shared" si="32"/>
        <v>2.6631419939577041</v>
      </c>
      <c r="K88" s="29">
        <v>1763</v>
      </c>
      <c r="L88" s="28">
        <f t="shared" si="33"/>
        <v>103.49968803176405</v>
      </c>
      <c r="M88" s="28">
        <v>182469.95</v>
      </c>
      <c r="N88" s="29">
        <v>22</v>
      </c>
      <c r="O88" s="26">
        <f t="shared" si="34"/>
        <v>1.4090909090909092</v>
      </c>
      <c r="P88" s="29">
        <v>31</v>
      </c>
      <c r="Q88" s="28">
        <f t="shared" si="35"/>
        <v>124.08387096774193</v>
      </c>
      <c r="R88" s="28">
        <v>3846.6</v>
      </c>
      <c r="S88" s="29">
        <v>3</v>
      </c>
      <c r="T88" s="26">
        <f t="shared" si="36"/>
        <v>1</v>
      </c>
      <c r="U88" s="29">
        <v>3</v>
      </c>
      <c r="V88" s="28">
        <f t="shared" si="37"/>
        <v>80.833333333333329</v>
      </c>
      <c r="W88" s="28">
        <v>242.5</v>
      </c>
      <c r="X88" s="133">
        <f>'Factor D Back Up'!D880</f>
        <v>1</v>
      </c>
      <c r="Y88" s="26">
        <f>'Factor D Back Up'!E880</f>
        <v>1</v>
      </c>
      <c r="Z88" s="26">
        <f>'Factor D Back Up'!F880</f>
        <v>1</v>
      </c>
      <c r="AA88" s="26">
        <f>'Factor D Back Up'!G880</f>
        <v>10</v>
      </c>
      <c r="AB88" s="26">
        <f>'Factor D Back Up'!H880</f>
        <v>10</v>
      </c>
      <c r="AC88" s="29">
        <f>'Factor D Back Up'!D881</f>
        <v>530.66666666666663</v>
      </c>
      <c r="AD88" s="26">
        <f>'Factor D Back Up'!E881</f>
        <v>1</v>
      </c>
      <c r="AE88" s="29">
        <f>'Factor D Back Up'!F881</f>
        <v>530.66666666666663</v>
      </c>
      <c r="AF88" s="28">
        <f>'Factor D Back Up'!G881</f>
        <v>82.083961774134565</v>
      </c>
      <c r="AG88" s="28">
        <f>'Factor D Back Up'!H881</f>
        <v>43559.222381474072</v>
      </c>
      <c r="AH88" s="29">
        <f>'Factor D Back Up'!D882</f>
        <v>547.33333333333337</v>
      </c>
      <c r="AI88" s="29">
        <f>'Factor D Back Up'!E882</f>
        <v>1</v>
      </c>
      <c r="AJ88" s="29">
        <f>'Factor D Back Up'!F882</f>
        <v>547.33333333333337</v>
      </c>
      <c r="AK88" s="28">
        <f>'Factor D Back Up'!G882</f>
        <v>82.083961774134565</v>
      </c>
      <c r="AL88" s="275">
        <f>'Factor D Back Up'!H882</f>
        <v>44927.288411042988</v>
      </c>
      <c r="AM88" s="29">
        <f>'Factor D Back Up'!D883</f>
        <v>564</v>
      </c>
      <c r="AN88" s="29">
        <f>'Factor D Back Up'!E883</f>
        <v>1</v>
      </c>
      <c r="AO88" s="29">
        <f>'Factor D Back Up'!F883</f>
        <v>564</v>
      </c>
      <c r="AP88" s="28">
        <f>'Factor D Back Up'!G883</f>
        <v>82.083961774134565</v>
      </c>
      <c r="AQ88" s="275">
        <f>'Factor D Back Up'!H883</f>
        <v>46295.354440611896</v>
      </c>
      <c r="AR88" s="29">
        <f>'Factor D Back Up'!D884</f>
        <v>574</v>
      </c>
      <c r="AS88" s="29">
        <f>'Factor D Back Up'!E884</f>
        <v>1</v>
      </c>
      <c r="AT88" s="29">
        <f>'Factor D Back Up'!F884</f>
        <v>574</v>
      </c>
      <c r="AU88" s="28">
        <f>'Factor D Back Up'!G884</f>
        <v>82.083961774134565</v>
      </c>
      <c r="AV88" s="275">
        <f>'Factor D Back Up'!H884</f>
        <v>47116.194058353241</v>
      </c>
      <c r="AW88" s="29">
        <f>'Factor D Back Up'!D885</f>
        <v>584</v>
      </c>
      <c r="AX88" s="29">
        <f>'Factor D Back Up'!E885</f>
        <v>1</v>
      </c>
      <c r="AY88" s="29">
        <f>'Factor D Back Up'!F885</f>
        <v>584</v>
      </c>
      <c r="AZ88" s="28">
        <f>'Factor D Back Up'!G885</f>
        <v>82.083961774134565</v>
      </c>
      <c r="BA88" s="275">
        <f>'Factor D Back Up'!H885</f>
        <v>47937.033676094587</v>
      </c>
    </row>
    <row r="89" spans="1:89" s="18" customFormat="1" x14ac:dyDescent="0.25">
      <c r="A89" s="106" t="s">
        <v>212</v>
      </c>
      <c r="B89" s="349"/>
      <c r="C89" s="105" t="s">
        <v>298</v>
      </c>
      <c r="D89" s="29"/>
      <c r="E89" s="26"/>
      <c r="F89" s="29"/>
      <c r="G89" s="28"/>
      <c r="H89" s="28"/>
      <c r="I89" s="29"/>
      <c r="J89" s="26"/>
      <c r="K89" s="29"/>
      <c r="L89" s="28"/>
      <c r="M89" s="28"/>
      <c r="N89" s="29"/>
      <c r="O89" s="26"/>
      <c r="P89" s="29"/>
      <c r="Q89" s="28"/>
      <c r="R89" s="28"/>
      <c r="S89" s="29"/>
      <c r="T89" s="26"/>
      <c r="U89" s="29"/>
      <c r="V89" s="28"/>
      <c r="W89" s="28"/>
      <c r="X89" s="133">
        <f>'Factor D Back Up'!D893</f>
        <v>0</v>
      </c>
      <c r="Y89" s="26">
        <f>'Factor D Back Up'!E893</f>
        <v>0</v>
      </c>
      <c r="Z89" s="26">
        <f>'Factor D Back Up'!F893</f>
        <v>0</v>
      </c>
      <c r="AA89" s="26">
        <f>'Factor D Back Up'!G893</f>
        <v>0</v>
      </c>
      <c r="AB89" s="26">
        <f>'Factor D Back Up'!H893</f>
        <v>0</v>
      </c>
      <c r="AC89" s="29">
        <f>'Factor D Back Up'!D894</f>
        <v>0</v>
      </c>
      <c r="AD89" s="26">
        <f>'Factor D Back Up'!E894</f>
        <v>0</v>
      </c>
      <c r="AE89" s="29">
        <f>'Factor D Back Up'!F894</f>
        <v>0</v>
      </c>
      <c r="AF89" s="28">
        <f>'Factor D Back Up'!G894</f>
        <v>6.11</v>
      </c>
      <c r="AG89" s="28">
        <f>'Factor D Back Up'!H894</f>
        <v>0</v>
      </c>
      <c r="AH89" s="29">
        <f>'Factor D Back Up'!D895</f>
        <v>100</v>
      </c>
      <c r="AI89" s="29">
        <f>'Factor D Back Up'!E895</f>
        <v>1640</v>
      </c>
      <c r="AJ89" s="29">
        <f>'Factor D Back Up'!F895</f>
        <v>164000</v>
      </c>
      <c r="AK89" s="28">
        <f>'Factor D Back Up'!G895</f>
        <v>5.44</v>
      </c>
      <c r="AL89" s="275">
        <f>'Factor D Back Up'!H895</f>
        <v>892160.00000000012</v>
      </c>
      <c r="AM89" s="29">
        <f>'Factor D Back Up'!D896</f>
        <v>200</v>
      </c>
      <c r="AN89" s="29">
        <f>'Factor D Back Up'!E896</f>
        <v>1700</v>
      </c>
      <c r="AO89" s="29">
        <f>'Factor D Back Up'!F896</f>
        <v>340000</v>
      </c>
      <c r="AP89" s="28">
        <f>'Factor D Back Up'!G896</f>
        <v>5.31</v>
      </c>
      <c r="AQ89" s="275">
        <f>'Factor D Back Up'!H896</f>
        <v>1805399.9999999998</v>
      </c>
      <c r="AR89" s="29">
        <f>'Factor D Back Up'!D897</f>
        <v>250</v>
      </c>
      <c r="AS89" s="29">
        <f>'Factor D Back Up'!E897</f>
        <v>1900</v>
      </c>
      <c r="AT89" s="29">
        <f>'Factor D Back Up'!F897</f>
        <v>475000</v>
      </c>
      <c r="AU89" s="28">
        <f>'Factor D Back Up'!G897</f>
        <v>5.3259299999999987</v>
      </c>
      <c r="AV89" s="275">
        <f>'Factor D Back Up'!H897</f>
        <v>2529816.7499999995</v>
      </c>
      <c r="AW89" s="29">
        <f>'Factor D Back Up'!D898</f>
        <v>350</v>
      </c>
      <c r="AX89" s="29">
        <f>'Factor D Back Up'!E898</f>
        <v>1900</v>
      </c>
      <c r="AY89" s="29">
        <f>'Factor D Back Up'!F898</f>
        <v>665000</v>
      </c>
      <c r="AZ89" s="28">
        <f>'Factor D Back Up'!G898</f>
        <v>5.4431004599999984</v>
      </c>
      <c r="BA89" s="275">
        <f>'Factor D Back Up'!H898</f>
        <v>3619661.8058999991</v>
      </c>
    </row>
    <row r="90" spans="1:89" s="18" customFormat="1" x14ac:dyDescent="0.25">
      <c r="A90" s="105" t="s">
        <v>90</v>
      </c>
      <c r="B90" s="349"/>
      <c r="C90" s="105" t="s">
        <v>298</v>
      </c>
      <c r="D90" s="338"/>
      <c r="E90" s="339"/>
      <c r="F90" s="340"/>
      <c r="G90" s="337"/>
      <c r="H90" s="28"/>
      <c r="I90" s="338"/>
      <c r="J90" s="339"/>
      <c r="K90" s="340"/>
      <c r="L90" s="337"/>
      <c r="M90" s="28"/>
      <c r="N90" s="338"/>
      <c r="O90" s="339"/>
      <c r="P90" s="340"/>
      <c r="Q90" s="337"/>
      <c r="R90" s="28"/>
      <c r="S90" s="338"/>
      <c r="T90" s="339"/>
      <c r="U90" s="340"/>
      <c r="V90" s="337"/>
      <c r="W90" s="28"/>
      <c r="X90" s="341"/>
      <c r="Y90" s="339"/>
      <c r="Z90" s="339"/>
      <c r="AA90" s="342"/>
      <c r="AB90" s="26"/>
      <c r="AC90" s="338"/>
      <c r="AD90" s="339"/>
      <c r="AE90" s="340"/>
      <c r="AF90" s="337"/>
      <c r="AG90" s="28"/>
      <c r="AH90" s="29">
        <f>'Factor D Back Up'!D1184</f>
        <v>0</v>
      </c>
      <c r="AI90" s="29">
        <f>'Factor D Back Up'!E1184</f>
        <v>0</v>
      </c>
      <c r="AJ90" s="29">
        <f>'Factor D Back Up'!F1184</f>
        <v>0</v>
      </c>
      <c r="AK90" s="28">
        <f>'Factor D Back Up'!G1184</f>
        <v>0</v>
      </c>
      <c r="AL90" s="275">
        <f>'Factor D Back Up'!H1184</f>
        <v>0</v>
      </c>
      <c r="AM90" s="29">
        <f>'Factor D Back Up'!D1185</f>
        <v>250</v>
      </c>
      <c r="AN90" s="29">
        <f>'Factor D Back Up'!E1185</f>
        <v>840</v>
      </c>
      <c r="AO90" s="29">
        <f>'Factor D Back Up'!F1185</f>
        <v>210000</v>
      </c>
      <c r="AP90" s="28">
        <f>'Factor D Back Up'!G1185</f>
        <v>9.4</v>
      </c>
      <c r="AQ90" s="275">
        <f>'Factor D Back Up'!H1185</f>
        <v>1974000</v>
      </c>
      <c r="AR90" s="29">
        <f>'Factor D Back Up'!D1186</f>
        <v>350</v>
      </c>
      <c r="AS90" s="29">
        <f>'Factor D Back Up'!E1186</f>
        <v>840</v>
      </c>
      <c r="AT90" s="29">
        <f>'Factor D Back Up'!F1186</f>
        <v>294000</v>
      </c>
      <c r="AU90" s="28">
        <f>'Factor D Back Up'!G1186</f>
        <v>9.4281999999999986</v>
      </c>
      <c r="AV90" s="275">
        <f>'Factor D Back Up'!H1186</f>
        <v>2771890.8</v>
      </c>
      <c r="AW90" s="29">
        <f>'Factor D Back Up'!D1187</f>
        <v>356.09756097560978</v>
      </c>
      <c r="AX90" s="29">
        <f>'Factor D Back Up'!E1187</f>
        <v>840</v>
      </c>
      <c r="AY90" s="29">
        <f>'Factor D Back Up'!F1187</f>
        <v>299121.95121951221</v>
      </c>
      <c r="AZ90" s="28">
        <f>'Factor D Back Up'!G1187</f>
        <v>9.6356203999999988</v>
      </c>
      <c r="BA90" s="275">
        <f>'Factor D Back Up'!H1187</f>
        <v>2882225.5752585363</v>
      </c>
    </row>
    <row r="91" spans="1:89" s="18" customFormat="1" x14ac:dyDescent="0.25">
      <c r="A91" s="105" t="s">
        <v>28</v>
      </c>
      <c r="B91" s="349"/>
      <c r="C91" s="105" t="s">
        <v>299</v>
      </c>
      <c r="D91" s="338"/>
      <c r="E91" s="339"/>
      <c r="F91" s="340"/>
      <c r="G91" s="337"/>
      <c r="H91" s="28"/>
      <c r="I91" s="338"/>
      <c r="J91" s="339"/>
      <c r="K91" s="340"/>
      <c r="L91" s="337"/>
      <c r="M91" s="28"/>
      <c r="N91" s="338"/>
      <c r="O91" s="339"/>
      <c r="P91" s="340"/>
      <c r="Q91" s="337"/>
      <c r="R91" s="28"/>
      <c r="S91" s="338"/>
      <c r="T91" s="339"/>
      <c r="U91" s="340"/>
      <c r="V91" s="337"/>
      <c r="W91" s="28"/>
      <c r="X91" s="341"/>
      <c r="Y91" s="339"/>
      <c r="Z91" s="339"/>
      <c r="AA91" s="342"/>
      <c r="AB91" s="26"/>
      <c r="AC91" s="338"/>
      <c r="AD91" s="339"/>
      <c r="AE91" s="340"/>
      <c r="AF91" s="337"/>
      <c r="AG91" s="28"/>
      <c r="AH91" s="29"/>
      <c r="AI91" s="29"/>
      <c r="AJ91" s="29"/>
      <c r="AK91" s="28"/>
      <c r="AL91" s="275"/>
      <c r="AM91" s="29">
        <f>'Factor D Back Up'!D1315</f>
        <v>0</v>
      </c>
      <c r="AN91" s="29">
        <f>'Factor D Back Up'!E1315</f>
        <v>156</v>
      </c>
      <c r="AO91" s="29">
        <f>'Factor D Back Up'!F1315</f>
        <v>0</v>
      </c>
      <c r="AP91" s="28">
        <f>'Factor D Back Up'!G1315</f>
        <v>7.3</v>
      </c>
      <c r="AQ91" s="275">
        <f>'Factor D Back Up'!H1315</f>
        <v>0</v>
      </c>
      <c r="AR91" s="29">
        <f>'Factor D Back Up'!D1316</f>
        <v>50</v>
      </c>
      <c r="AS91" s="29">
        <f>'Factor D Back Up'!E1316</f>
        <v>156</v>
      </c>
      <c r="AT91" s="29">
        <f>'Factor D Back Up'!F1316</f>
        <v>7800</v>
      </c>
      <c r="AU91" s="28">
        <f>'Factor D Back Up'!G1316</f>
        <v>7.3218999999999994</v>
      </c>
      <c r="AV91" s="275">
        <f>'Factor D Back Up'!H1316</f>
        <v>57110.819999999992</v>
      </c>
      <c r="AW91" s="29">
        <f>'Factor D Back Up'!D1317</f>
        <v>70</v>
      </c>
      <c r="AX91" s="29">
        <f>'Factor D Back Up'!E1317</f>
        <v>156</v>
      </c>
      <c r="AY91" s="29">
        <f>'Factor D Back Up'!F1317</f>
        <v>10920</v>
      </c>
      <c r="AZ91" s="28">
        <f>'Factor D Back Up'!G1317</f>
        <v>7.4829817999999992</v>
      </c>
      <c r="BA91" s="275">
        <f>'Factor D Back Up'!H1317</f>
        <v>81714.161255999992</v>
      </c>
    </row>
    <row r="92" spans="1:89" s="18" customFormat="1" x14ac:dyDescent="0.25">
      <c r="A92" s="106" t="s">
        <v>85</v>
      </c>
      <c r="B92" s="349" t="s">
        <v>353</v>
      </c>
      <c r="C92" s="105" t="s">
        <v>145</v>
      </c>
      <c r="D92" s="338"/>
      <c r="E92" s="339"/>
      <c r="F92" s="340"/>
      <c r="G92" s="337"/>
      <c r="H92" s="28"/>
      <c r="I92" s="338"/>
      <c r="J92" s="339"/>
      <c r="K92" s="340"/>
      <c r="L92" s="337"/>
      <c r="M92" s="28"/>
      <c r="N92" s="338"/>
      <c r="O92" s="339"/>
      <c r="P92" s="340"/>
      <c r="Q92" s="337"/>
      <c r="R92" s="28"/>
      <c r="S92" s="338"/>
      <c r="T92" s="339"/>
      <c r="U92" s="340"/>
      <c r="V92" s="337"/>
      <c r="W92" s="28"/>
      <c r="X92" s="341"/>
      <c r="Y92" s="339"/>
      <c r="Z92" s="339"/>
      <c r="AA92" s="342"/>
      <c r="AB92" s="26"/>
      <c r="AC92" s="338"/>
      <c r="AD92" s="339"/>
      <c r="AE92" s="340"/>
      <c r="AF92" s="337"/>
      <c r="AG92" s="28"/>
      <c r="AH92" s="29">
        <f>'Factor D Back Up'!D1197</f>
        <v>0</v>
      </c>
      <c r="AI92" s="29">
        <f>'Factor D Back Up'!E1197</f>
        <v>0</v>
      </c>
      <c r="AJ92" s="29">
        <f>'Factor D Back Up'!F1197</f>
        <v>0</v>
      </c>
      <c r="AK92" s="28">
        <f>'Factor D Back Up'!G1197</f>
        <v>25</v>
      </c>
      <c r="AL92" s="275">
        <f>'Factor D Back Up'!H1197</f>
        <v>0</v>
      </c>
      <c r="AM92" s="29">
        <f>'Factor D Back Up'!D1198</f>
        <v>30</v>
      </c>
      <c r="AN92" s="29">
        <f>'Factor D Back Up'!E1198</f>
        <v>60</v>
      </c>
      <c r="AO92" s="29">
        <f>'Factor D Back Up'!F1198</f>
        <v>1800</v>
      </c>
      <c r="AP92" s="28">
        <f>'Factor D Back Up'!G1198</f>
        <v>24.99</v>
      </c>
      <c r="AQ92" s="275">
        <f>'Factor D Back Up'!H1198</f>
        <v>44982</v>
      </c>
      <c r="AR92" s="29">
        <f>'Factor D Back Up'!D1199</f>
        <v>32</v>
      </c>
      <c r="AS92" s="29">
        <f>'Factor D Back Up'!E1199</f>
        <v>60</v>
      </c>
      <c r="AT92" s="29">
        <f>'Factor D Back Up'!F1199</f>
        <v>1920</v>
      </c>
      <c r="AU92" s="28">
        <f>'Factor D Back Up'!G1199</f>
        <v>25.064969999999995</v>
      </c>
      <c r="AV92" s="275">
        <f>'Factor D Back Up'!H1199</f>
        <v>48124.742399999988</v>
      </c>
      <c r="AW92" s="29">
        <f>'Factor D Back Up'!D1200</f>
        <v>35</v>
      </c>
      <c r="AX92" s="29">
        <f>'Factor D Back Up'!E1200</f>
        <v>60</v>
      </c>
      <c r="AY92" s="29">
        <f>'Factor D Back Up'!F1200</f>
        <v>2100</v>
      </c>
      <c r="AZ92" s="28">
        <f>'Factor D Back Up'!G1200</f>
        <v>25.616399339999997</v>
      </c>
      <c r="BA92" s="275">
        <f>'Factor D Back Up'!H1200</f>
        <v>53794.438613999992</v>
      </c>
    </row>
    <row r="93" spans="1:89" s="18" customFormat="1" x14ac:dyDescent="0.25">
      <c r="A93" s="106" t="s">
        <v>88</v>
      </c>
      <c r="B93" s="349" t="s">
        <v>353</v>
      </c>
      <c r="C93" s="105" t="s">
        <v>145</v>
      </c>
      <c r="D93" s="338"/>
      <c r="E93" s="339"/>
      <c r="F93" s="340"/>
      <c r="G93" s="337"/>
      <c r="H93" s="28"/>
      <c r="I93" s="338"/>
      <c r="J93" s="339"/>
      <c r="K93" s="340"/>
      <c r="L93" s="337"/>
      <c r="M93" s="28"/>
      <c r="N93" s="338"/>
      <c r="O93" s="339"/>
      <c r="P93" s="340"/>
      <c r="Q93" s="337"/>
      <c r="R93" s="28"/>
      <c r="S93" s="338"/>
      <c r="T93" s="339"/>
      <c r="U93" s="340"/>
      <c r="V93" s="337"/>
      <c r="W93" s="28"/>
      <c r="X93" s="341"/>
      <c r="Y93" s="339"/>
      <c r="Z93" s="339"/>
      <c r="AA93" s="342"/>
      <c r="AB93" s="26"/>
      <c r="AC93" s="338"/>
      <c r="AD93" s="339"/>
      <c r="AE93" s="340"/>
      <c r="AF93" s="337"/>
      <c r="AG93" s="28"/>
      <c r="AH93" s="29">
        <f>'Factor D Back Up'!D1236</f>
        <v>0</v>
      </c>
      <c r="AI93" s="29">
        <f>'Factor D Back Up'!E1236</f>
        <v>0</v>
      </c>
      <c r="AJ93" s="29">
        <f>'Factor D Back Up'!F1236</f>
        <v>0</v>
      </c>
      <c r="AK93" s="28">
        <f>'Factor D Back Up'!G1236</f>
        <v>25</v>
      </c>
      <c r="AL93" s="275">
        <f>'Factor D Back Up'!H1236</f>
        <v>0</v>
      </c>
      <c r="AM93" s="29">
        <f>'Factor D Back Up'!D1237</f>
        <v>30</v>
      </c>
      <c r="AN93" s="29">
        <f>'Factor D Back Up'!E1237</f>
        <v>60</v>
      </c>
      <c r="AO93" s="29">
        <f>'Factor D Back Up'!F1237</f>
        <v>1800</v>
      </c>
      <c r="AP93" s="28">
        <f>'Factor D Back Up'!G1237</f>
        <v>24.99</v>
      </c>
      <c r="AQ93" s="275">
        <f>'Factor D Back Up'!H1237</f>
        <v>44982</v>
      </c>
      <c r="AR93" s="29">
        <f>'Factor D Back Up'!D1238</f>
        <v>30.531914893617021</v>
      </c>
      <c r="AS93" s="29">
        <f>'Factor D Back Up'!E1238</f>
        <v>60</v>
      </c>
      <c r="AT93" s="29">
        <f>'Factor D Back Up'!F1238</f>
        <v>1831.9148936170213</v>
      </c>
      <c r="AU93" s="28">
        <f>'Factor D Back Up'!G1238</f>
        <v>25.064969999999995</v>
      </c>
      <c r="AV93" s="275">
        <f>'Factor D Back Up'!H1238</f>
        <v>45916.891851063825</v>
      </c>
      <c r="AW93" s="29">
        <f>'Factor D Back Up'!D1239</f>
        <v>31.063829787234045</v>
      </c>
      <c r="AX93" s="29">
        <f>'Factor D Back Up'!E1239</f>
        <v>60</v>
      </c>
      <c r="AY93" s="29">
        <f>'Factor D Back Up'!F1239</f>
        <v>1863.8297872340427</v>
      </c>
      <c r="AZ93" s="28">
        <f>'Factor D Back Up'!G1239</f>
        <v>25.616399339999997</v>
      </c>
      <c r="BA93" s="275">
        <f>'Factor D Back Up'!H1239</f>
        <v>47744.608131574467</v>
      </c>
    </row>
    <row r="94" spans="1:89" s="18" customFormat="1" x14ac:dyDescent="0.25">
      <c r="A94" s="106" t="s">
        <v>89</v>
      </c>
      <c r="B94" s="349" t="s">
        <v>330</v>
      </c>
      <c r="C94" s="105" t="s">
        <v>298</v>
      </c>
      <c r="D94" s="338"/>
      <c r="E94" s="339"/>
      <c r="F94" s="340"/>
      <c r="G94" s="337"/>
      <c r="H94" s="28"/>
      <c r="I94" s="338"/>
      <c r="J94" s="339"/>
      <c r="K94" s="340"/>
      <c r="L94" s="337"/>
      <c r="M94" s="28"/>
      <c r="N94" s="338"/>
      <c r="O94" s="339"/>
      <c r="P94" s="340"/>
      <c r="Q94" s="337"/>
      <c r="R94" s="28"/>
      <c r="S94" s="338"/>
      <c r="T94" s="339"/>
      <c r="U94" s="340"/>
      <c r="V94" s="337"/>
      <c r="W94" s="28"/>
      <c r="X94" s="341"/>
      <c r="Y94" s="339"/>
      <c r="Z94" s="339"/>
      <c r="AA94" s="342"/>
      <c r="AB94" s="26"/>
      <c r="AC94" s="338"/>
      <c r="AD94" s="339"/>
      <c r="AE94" s="340"/>
      <c r="AF94" s="337"/>
      <c r="AG94" s="28"/>
      <c r="AH94" s="29">
        <f>'Factor D Back Up'!D1249</f>
        <v>0</v>
      </c>
      <c r="AI94" s="29">
        <f>'Factor D Back Up'!E1249</f>
        <v>0</v>
      </c>
      <c r="AJ94" s="29">
        <f>'Factor D Back Up'!F1249</f>
        <v>0</v>
      </c>
      <c r="AK94" s="28">
        <f>'Factor D Back Up'!G1249</f>
        <v>11.25</v>
      </c>
      <c r="AL94" s="275">
        <f>'Factor D Back Up'!H1249</f>
        <v>0</v>
      </c>
      <c r="AM94" s="29">
        <f>'Factor D Back Up'!D1250</f>
        <v>200</v>
      </c>
      <c r="AN94" s="29">
        <f>'Factor D Back Up'!E1250</f>
        <v>70</v>
      </c>
      <c r="AO94" s="29">
        <f>'Factor D Back Up'!F1250</f>
        <v>14000</v>
      </c>
      <c r="AP94" s="28">
        <f>'Factor D Back Up'!G1250</f>
        <v>11.25</v>
      </c>
      <c r="AQ94" s="275">
        <f>'Factor D Back Up'!H1250</f>
        <v>157500</v>
      </c>
      <c r="AR94" s="29">
        <f>'Factor D Back Up'!D1251</f>
        <v>100</v>
      </c>
      <c r="AS94" s="29">
        <f>'Factor D Back Up'!E1251</f>
        <v>70</v>
      </c>
      <c r="AT94" s="29">
        <f>'Factor D Back Up'!F1251</f>
        <v>7000</v>
      </c>
      <c r="AU94" s="28">
        <f>'Factor D Back Up'!G1251</f>
        <v>11.28375</v>
      </c>
      <c r="AV94" s="275">
        <f>'Factor D Back Up'!H1251</f>
        <v>78986.25</v>
      </c>
      <c r="AW94" s="29">
        <f>'Factor D Back Up'!D1252</f>
        <v>120</v>
      </c>
      <c r="AX94" s="29">
        <f>'Factor D Back Up'!E1252</f>
        <v>70</v>
      </c>
      <c r="AY94" s="29">
        <f>'Factor D Back Up'!F1252</f>
        <v>8400</v>
      </c>
      <c r="AZ94" s="28">
        <f>'Factor D Back Up'!G1252</f>
        <v>11.531992499999999</v>
      </c>
      <c r="BA94" s="275">
        <f>'Factor D Back Up'!H1252</f>
        <v>96868.736999999994</v>
      </c>
    </row>
    <row r="95" spans="1:89" s="18" customFormat="1" x14ac:dyDescent="0.25">
      <c r="A95" s="343" t="s">
        <v>12</v>
      </c>
      <c r="B95" s="344"/>
      <c r="C95" s="105" t="s">
        <v>298</v>
      </c>
      <c r="D95" s="338"/>
      <c r="E95" s="339"/>
      <c r="F95" s="340"/>
      <c r="G95" s="337"/>
      <c r="H95" s="28"/>
      <c r="I95" s="338"/>
      <c r="J95" s="339"/>
      <c r="K95" s="340"/>
      <c r="L95" s="337"/>
      <c r="M95" s="28"/>
      <c r="N95" s="338"/>
      <c r="O95" s="339"/>
      <c r="P95" s="340"/>
      <c r="Q95" s="337"/>
      <c r="R95" s="28"/>
      <c r="S95" s="338"/>
      <c r="T95" s="339"/>
      <c r="U95" s="340"/>
      <c r="V95" s="337"/>
      <c r="W95" s="28"/>
      <c r="X95" s="341"/>
      <c r="Y95" s="339"/>
      <c r="Z95" s="339"/>
      <c r="AA95" s="342"/>
      <c r="AB95" s="26"/>
      <c r="AC95" s="338"/>
      <c r="AD95" s="339"/>
      <c r="AE95" s="340"/>
      <c r="AF95" s="337"/>
      <c r="AG95" s="28"/>
      <c r="AH95" s="338">
        <f>'Factor D Back Up'!D1275</f>
        <v>0</v>
      </c>
      <c r="AI95" s="338">
        <f>'Factor D Back Up'!E1275</f>
        <v>0</v>
      </c>
      <c r="AJ95" s="338">
        <f>'Factor D Back Up'!F1275</f>
        <v>0</v>
      </c>
      <c r="AK95" s="28">
        <f>'Factor D Back Up'!G1275</f>
        <v>0</v>
      </c>
      <c r="AL95" s="275">
        <f>'Factor D Back Up'!H1275</f>
        <v>0</v>
      </c>
      <c r="AM95" s="338">
        <f>'Factor D Back Up'!D1276</f>
        <v>0</v>
      </c>
      <c r="AN95" s="338">
        <f>'Factor D Back Up'!E1276</f>
        <v>3744</v>
      </c>
      <c r="AO95" s="338">
        <f>'Factor D Back Up'!F1276</f>
        <v>0</v>
      </c>
      <c r="AP95" s="28">
        <f>'Factor D Back Up'!G1276</f>
        <v>4.72</v>
      </c>
      <c r="AQ95" s="275">
        <f>'Factor D Back Up'!H1276</f>
        <v>0</v>
      </c>
      <c r="AR95" s="338">
        <f>'Factor D Back Up'!D1277</f>
        <v>45</v>
      </c>
      <c r="AS95" s="338">
        <f>'Factor D Back Up'!E1277</f>
        <v>3744</v>
      </c>
      <c r="AT95" s="338">
        <f>'Factor D Back Up'!F1277</f>
        <v>168480</v>
      </c>
      <c r="AU95" s="28">
        <f>'Factor D Back Up'!G1277</f>
        <v>4.7341599999999993</v>
      </c>
      <c r="AV95" s="275">
        <f>'Factor D Back Up'!H1277</f>
        <v>797611.27679999988</v>
      </c>
      <c r="AW95" s="338">
        <f>'Factor D Back Up'!D1278</f>
        <v>50</v>
      </c>
      <c r="AX95" s="338">
        <f>'Factor D Back Up'!E1278</f>
        <v>3744</v>
      </c>
      <c r="AY95" s="338">
        <f>'Factor D Back Up'!F1278</f>
        <v>187200</v>
      </c>
      <c r="AZ95" s="28">
        <f>'Factor D Back Up'!G1278</f>
        <v>4.8383115199999995</v>
      </c>
      <c r="BA95" s="275">
        <f>'Factor D Back Up'!H1278</f>
        <v>905731.91654399992</v>
      </c>
    </row>
    <row r="96" spans="1:89" s="18" customFormat="1" x14ac:dyDescent="0.25">
      <c r="A96" s="343" t="s">
        <v>22</v>
      </c>
      <c r="B96" s="344"/>
      <c r="C96" s="105" t="s">
        <v>298</v>
      </c>
      <c r="D96" s="338"/>
      <c r="E96" s="339"/>
      <c r="F96" s="340"/>
      <c r="G96" s="337"/>
      <c r="H96" s="28"/>
      <c r="I96" s="338"/>
      <c r="J96" s="339"/>
      <c r="K96" s="340"/>
      <c r="L96" s="337"/>
      <c r="M96" s="28"/>
      <c r="N96" s="338"/>
      <c r="O96" s="339"/>
      <c r="P96" s="340"/>
      <c r="Q96" s="337"/>
      <c r="R96" s="28"/>
      <c r="S96" s="338"/>
      <c r="T96" s="339"/>
      <c r="U96" s="340"/>
      <c r="V96" s="337"/>
      <c r="W96" s="28"/>
      <c r="X96" s="341"/>
      <c r="Y96" s="339"/>
      <c r="Z96" s="339"/>
      <c r="AA96" s="342"/>
      <c r="AB96" s="26"/>
      <c r="AC96" s="338"/>
      <c r="AD96" s="339"/>
      <c r="AE96" s="340"/>
      <c r="AF96" s="337"/>
      <c r="AG96" s="28"/>
      <c r="AH96" s="338"/>
      <c r="AI96" s="340"/>
      <c r="AJ96" s="340"/>
      <c r="AK96" s="337"/>
      <c r="AL96" s="275"/>
      <c r="AM96" s="29">
        <f>'Factor D Back Up'!D1289</f>
        <v>0</v>
      </c>
      <c r="AN96" s="29">
        <f>'Factor D Back Up'!E1289</f>
        <v>208</v>
      </c>
      <c r="AO96" s="29">
        <f>'Factor D Back Up'!F1289</f>
        <v>0</v>
      </c>
      <c r="AP96" s="28">
        <f>'Factor D Back Up'!G1289</f>
        <v>2.91</v>
      </c>
      <c r="AQ96" s="275">
        <f>'Factor D Back Up'!H1289</f>
        <v>0</v>
      </c>
      <c r="AR96" s="29">
        <f>'Factor D Back Up'!D1290</f>
        <v>10</v>
      </c>
      <c r="AS96" s="29">
        <f>'Factor D Back Up'!E1290</f>
        <v>208</v>
      </c>
      <c r="AT96" s="29">
        <f>'Factor D Back Up'!F1290</f>
        <v>2080</v>
      </c>
      <c r="AU96" s="28">
        <f>'Factor D Back Up'!G1290</f>
        <v>2.91873</v>
      </c>
      <c r="AV96" s="275">
        <f>'Factor D Back Up'!H1290</f>
        <v>6070.9584000000004</v>
      </c>
      <c r="AW96" s="29">
        <f>'Factor D Back Up'!D1291</f>
        <v>14</v>
      </c>
      <c r="AX96" s="29">
        <f>'Factor D Back Up'!E1291</f>
        <v>208</v>
      </c>
      <c r="AY96" s="29">
        <f>'Factor D Back Up'!F1291</f>
        <v>2912</v>
      </c>
      <c r="AZ96" s="28">
        <f>'Factor D Back Up'!G1291</f>
        <v>2.9829420600000001</v>
      </c>
      <c r="BA96" s="275">
        <f>'Factor D Back Up'!H1291</f>
        <v>8686.3272787200003</v>
      </c>
    </row>
    <row r="97" spans="1:53" x14ac:dyDescent="0.25">
      <c r="A97" s="364" t="s">
        <v>306</v>
      </c>
      <c r="B97" s="365"/>
      <c r="C97" s="366"/>
      <c r="D97" s="354"/>
      <c r="E97" s="355"/>
      <c r="F97" s="355"/>
      <c r="G97" s="356"/>
      <c r="H97" s="27">
        <f>SUM(H3:H89)</f>
        <v>88765796.279999986</v>
      </c>
      <c r="I97" s="354"/>
      <c r="J97" s="355"/>
      <c r="K97" s="355"/>
      <c r="L97" s="356"/>
      <c r="M97" s="27">
        <f>SUM(M3:M89)</f>
        <v>111421960.29999998</v>
      </c>
      <c r="N97" s="354"/>
      <c r="O97" s="355"/>
      <c r="P97" s="355"/>
      <c r="Q97" s="356"/>
      <c r="R97" s="27">
        <f>SUM(R3:R89)</f>
        <v>137630784.57999998</v>
      </c>
      <c r="S97" s="354"/>
      <c r="T97" s="355"/>
      <c r="U97" s="355"/>
      <c r="V97" s="356"/>
      <c r="W97" s="27">
        <f>SUM(W3:W89)</f>
        <v>137530045.56</v>
      </c>
      <c r="X97" s="354"/>
      <c r="Y97" s="355"/>
      <c r="Z97" s="355"/>
      <c r="AA97" s="356"/>
      <c r="AB97" s="27">
        <f>SUM(AB3:AB89)</f>
        <v>141807692.81883967</v>
      </c>
      <c r="AC97" s="354"/>
      <c r="AD97" s="355"/>
      <c r="AE97" s="355"/>
      <c r="AF97" s="356"/>
      <c r="AG97" s="27">
        <f>SUM(AG3:AG89)</f>
        <v>126202553.67503297</v>
      </c>
      <c r="AH97" s="354"/>
      <c r="AI97" s="355"/>
      <c r="AJ97" s="355"/>
      <c r="AK97" s="356"/>
      <c r="AL97" s="274">
        <f>SUM(AL3:AL95)</f>
        <v>149759340.53973156</v>
      </c>
      <c r="AM97" s="354"/>
      <c r="AN97" s="355"/>
      <c r="AO97" s="355"/>
      <c r="AP97" s="356"/>
      <c r="AQ97" s="274">
        <f>SUM(AQ3:AQ96)</f>
        <v>181206407.01340538</v>
      </c>
      <c r="AR97" s="354"/>
      <c r="AS97" s="355"/>
      <c r="AT97" s="355"/>
      <c r="AU97" s="356"/>
      <c r="AV97" s="274">
        <f>SUM(AV3:AV96)</f>
        <v>200284359.58169907</v>
      </c>
      <c r="AW97" s="354"/>
      <c r="AX97" s="355"/>
      <c r="AY97" s="355"/>
      <c r="AZ97" s="356"/>
      <c r="BA97" s="274">
        <f>SUM(BA3:BA96)</f>
        <v>208192128.28886083</v>
      </c>
    </row>
    <row r="98" spans="1:53" x14ac:dyDescent="0.25">
      <c r="A98" s="364" t="s">
        <v>307</v>
      </c>
      <c r="B98" s="365"/>
      <c r="C98" s="366"/>
      <c r="D98" s="357"/>
      <c r="E98" s="358"/>
      <c r="F98" s="358"/>
      <c r="G98" s="359"/>
      <c r="H98" s="24">
        <v>1182</v>
      </c>
      <c r="I98" s="357"/>
      <c r="J98" s="358"/>
      <c r="K98" s="358"/>
      <c r="L98" s="359"/>
      <c r="M98" s="24">
        <v>1288</v>
      </c>
      <c r="N98" s="357"/>
      <c r="O98" s="358"/>
      <c r="P98" s="358"/>
      <c r="Q98" s="359"/>
      <c r="R98" s="24">
        <v>1495</v>
      </c>
      <c r="S98" s="357"/>
      <c r="T98" s="358"/>
      <c r="U98" s="358"/>
      <c r="V98" s="359"/>
      <c r="W98" s="24">
        <v>1470</v>
      </c>
      <c r="X98" s="357"/>
      <c r="Y98" s="358"/>
      <c r="Z98" s="358"/>
      <c r="AA98" s="359"/>
      <c r="AB98" s="29">
        <f>'Non Factor D Back Up'!F4</f>
        <v>1542</v>
      </c>
      <c r="AC98" s="357"/>
      <c r="AD98" s="358"/>
      <c r="AE98" s="358"/>
      <c r="AF98" s="359"/>
      <c r="AG98" s="29">
        <f>'Non Factor D Back Up'!G4</f>
        <v>1592</v>
      </c>
      <c r="AH98" s="357"/>
      <c r="AI98" s="358"/>
      <c r="AJ98" s="358"/>
      <c r="AK98" s="359"/>
      <c r="AL98" s="29">
        <f>'Non Factor D Back Up'!H4</f>
        <v>1642</v>
      </c>
      <c r="AM98" s="357"/>
      <c r="AN98" s="358"/>
      <c r="AO98" s="358"/>
      <c r="AP98" s="359"/>
      <c r="AQ98" s="29">
        <f>'Non Factor D Back Up'!I4</f>
        <v>1692</v>
      </c>
      <c r="AR98" s="357"/>
      <c r="AS98" s="358"/>
      <c r="AT98" s="358"/>
      <c r="AU98" s="359"/>
      <c r="AV98" s="29">
        <f>'Non Factor D Back Up'!J4</f>
        <v>1722</v>
      </c>
      <c r="AW98" s="357"/>
      <c r="AX98" s="358"/>
      <c r="AY98" s="358"/>
      <c r="AZ98" s="359"/>
      <c r="BA98" s="29">
        <f>'Non Factor D Back Up'!K4</f>
        <v>1752</v>
      </c>
    </row>
    <row r="99" spans="1:53" x14ac:dyDescent="0.25">
      <c r="A99" s="364" t="s">
        <v>308</v>
      </c>
      <c r="B99" s="365"/>
      <c r="C99" s="366"/>
      <c r="D99" s="357"/>
      <c r="E99" s="358"/>
      <c r="F99" s="358"/>
      <c r="G99" s="359"/>
      <c r="H99" s="27">
        <f>H97/H98</f>
        <v>75097.966395939075</v>
      </c>
      <c r="I99" s="357"/>
      <c r="J99" s="358"/>
      <c r="K99" s="358"/>
      <c r="L99" s="359"/>
      <c r="M99" s="27">
        <f>M97/M98</f>
        <v>86507.733152173896</v>
      </c>
      <c r="N99" s="357"/>
      <c r="O99" s="358"/>
      <c r="P99" s="358"/>
      <c r="Q99" s="359"/>
      <c r="R99" s="27">
        <f>R97/R98</f>
        <v>92060.725471571888</v>
      </c>
      <c r="S99" s="357"/>
      <c r="T99" s="358"/>
      <c r="U99" s="358"/>
      <c r="V99" s="359"/>
      <c r="W99" s="27">
        <f>W97/W98</f>
        <v>93557.854122448975</v>
      </c>
      <c r="X99" s="357"/>
      <c r="Y99" s="358"/>
      <c r="Z99" s="358"/>
      <c r="AA99" s="359"/>
      <c r="AB99" s="27">
        <f>AB97/AB98</f>
        <v>91963.484318313669</v>
      </c>
      <c r="AC99" s="357"/>
      <c r="AD99" s="358"/>
      <c r="AE99" s="358"/>
      <c r="AF99" s="359"/>
      <c r="AG99" s="27">
        <f>AG97/AG98</f>
        <v>79272.960851151365</v>
      </c>
      <c r="AH99" s="357"/>
      <c r="AI99" s="358"/>
      <c r="AJ99" s="358"/>
      <c r="AK99" s="359"/>
      <c r="AL99" s="27">
        <f>AL97/AL98</f>
        <v>91205.444908484511</v>
      </c>
      <c r="AM99" s="357"/>
      <c r="AN99" s="358"/>
      <c r="AO99" s="358"/>
      <c r="AP99" s="359"/>
      <c r="AQ99" s="27">
        <f>AQ97/AQ98</f>
        <v>107095.98523250909</v>
      </c>
      <c r="AR99" s="357"/>
      <c r="AS99" s="358"/>
      <c r="AT99" s="358"/>
      <c r="AU99" s="359"/>
      <c r="AV99" s="27">
        <f>AV97/AV98</f>
        <v>116309.15190574859</v>
      </c>
      <c r="AW99" s="357"/>
      <c r="AX99" s="358"/>
      <c r="AY99" s="358"/>
      <c r="AZ99" s="359"/>
      <c r="BA99" s="27">
        <f>BA97/BA98</f>
        <v>118831.12345254613</v>
      </c>
    </row>
    <row r="100" spans="1:53" x14ac:dyDescent="0.25">
      <c r="A100" s="364" t="s">
        <v>310</v>
      </c>
      <c r="B100" s="365"/>
      <c r="C100" s="366"/>
      <c r="D100" s="357"/>
      <c r="E100" s="358"/>
      <c r="F100" s="358"/>
      <c r="G100" s="359"/>
      <c r="H100" s="24">
        <v>346510</v>
      </c>
      <c r="I100" s="357"/>
      <c r="J100" s="358"/>
      <c r="K100" s="358"/>
      <c r="L100" s="359"/>
      <c r="M100" s="24">
        <v>407368</v>
      </c>
      <c r="N100" s="357"/>
      <c r="O100" s="358"/>
      <c r="P100" s="358"/>
      <c r="Q100" s="359"/>
      <c r="R100" s="24">
        <v>476960</v>
      </c>
      <c r="S100" s="357"/>
      <c r="T100" s="358"/>
      <c r="U100" s="358"/>
      <c r="V100" s="359"/>
      <c r="W100" s="24">
        <v>508312</v>
      </c>
      <c r="X100" s="357"/>
      <c r="Y100" s="358"/>
      <c r="Z100" s="358"/>
      <c r="AA100" s="359"/>
      <c r="AB100" s="29">
        <f>'Non Factor D Back Up'!F5</f>
        <v>523805.64162171434</v>
      </c>
      <c r="AC100" s="357"/>
      <c r="AD100" s="358"/>
      <c r="AE100" s="358"/>
      <c r="AF100" s="359"/>
      <c r="AG100" s="29">
        <f>'Non Factor D Back Up'!G5</f>
        <v>549967.28912194783</v>
      </c>
      <c r="AH100" s="357"/>
      <c r="AI100" s="358"/>
      <c r="AJ100" s="358"/>
      <c r="AK100" s="359"/>
      <c r="AL100" s="29">
        <f>'Non Factor D Back Up'!H5</f>
        <v>576705.3831529984</v>
      </c>
      <c r="AM100" s="357"/>
      <c r="AN100" s="358"/>
      <c r="AO100" s="358"/>
      <c r="AP100" s="359"/>
      <c r="AQ100" s="29">
        <f>'Non Factor D Back Up'!I5</f>
        <v>604019.92371486593</v>
      </c>
      <c r="AR100" s="357"/>
      <c r="AS100" s="358"/>
      <c r="AT100" s="358"/>
      <c r="AU100" s="359"/>
      <c r="AV100" s="29">
        <f>'Non Factor D Back Up'!J5</f>
        <v>620685.34238677868</v>
      </c>
      <c r="AW100" s="357"/>
      <c r="AX100" s="358"/>
      <c r="AY100" s="358"/>
      <c r="AZ100" s="359"/>
      <c r="BA100" s="29">
        <f>'Non Factor D Back Up'!K5</f>
        <v>637558.2818097854</v>
      </c>
    </row>
    <row r="101" spans="1:53" x14ac:dyDescent="0.25">
      <c r="A101" s="364" t="s">
        <v>309</v>
      </c>
      <c r="B101" s="365"/>
      <c r="C101" s="366"/>
      <c r="D101" s="357"/>
      <c r="E101" s="358"/>
      <c r="F101" s="358"/>
      <c r="G101" s="359"/>
      <c r="H101" s="30">
        <f>H100/H98</f>
        <v>293.15566835871402</v>
      </c>
      <c r="I101" s="357"/>
      <c r="J101" s="358"/>
      <c r="K101" s="358"/>
      <c r="L101" s="359"/>
      <c r="M101" s="30">
        <f>M100/M98</f>
        <v>316.27950310559004</v>
      </c>
      <c r="N101" s="357"/>
      <c r="O101" s="358"/>
      <c r="P101" s="358"/>
      <c r="Q101" s="359"/>
      <c r="R101" s="30">
        <f>R100/R98</f>
        <v>319.03678929765886</v>
      </c>
      <c r="S101" s="357"/>
      <c r="T101" s="358"/>
      <c r="U101" s="358"/>
      <c r="V101" s="359"/>
      <c r="W101" s="30">
        <f>W100/W98</f>
        <v>345.79047619047617</v>
      </c>
      <c r="X101" s="357"/>
      <c r="Y101" s="358"/>
      <c r="Z101" s="358"/>
      <c r="AA101" s="359"/>
      <c r="AB101" s="29">
        <f>'Non Factor D Back Up'!F6</f>
        <v>339.69237459255146</v>
      </c>
      <c r="AC101" s="357"/>
      <c r="AD101" s="358"/>
      <c r="AE101" s="358"/>
      <c r="AF101" s="359"/>
      <c r="AG101" s="29">
        <f>'Non Factor D Back Up'!G6</f>
        <v>345.45683990072104</v>
      </c>
      <c r="AH101" s="357"/>
      <c r="AI101" s="358"/>
      <c r="AJ101" s="358"/>
      <c r="AK101" s="359"/>
      <c r="AL101" s="29">
        <f>'Non Factor D Back Up'!H6</f>
        <v>351.22130520889061</v>
      </c>
      <c r="AM101" s="357"/>
      <c r="AN101" s="358"/>
      <c r="AO101" s="358"/>
      <c r="AP101" s="359"/>
      <c r="AQ101" s="29">
        <f>'Non Factor D Back Up'!I6</f>
        <v>356.98577051706025</v>
      </c>
      <c r="AR101" s="357"/>
      <c r="AS101" s="358"/>
      <c r="AT101" s="358"/>
      <c r="AU101" s="359"/>
      <c r="AV101" s="29">
        <f>'Non Factor D Back Up'!J6</f>
        <v>360.44444970196207</v>
      </c>
      <c r="AW101" s="357"/>
      <c r="AX101" s="358"/>
      <c r="AY101" s="358"/>
      <c r="AZ101" s="359"/>
      <c r="BA101" s="29">
        <f>'Non Factor D Back Up'!K6</f>
        <v>363.90312888686378</v>
      </c>
    </row>
    <row r="102" spans="1:53" x14ac:dyDescent="0.25">
      <c r="A102" s="364" t="s">
        <v>314</v>
      </c>
      <c r="B102" s="365"/>
      <c r="C102" s="366"/>
      <c r="D102" s="357"/>
      <c r="E102" s="358"/>
      <c r="F102" s="358"/>
      <c r="G102" s="359"/>
      <c r="H102" s="27">
        <v>30020</v>
      </c>
      <c r="I102" s="357"/>
      <c r="J102" s="358"/>
      <c r="K102" s="358"/>
      <c r="L102" s="359"/>
      <c r="M102" s="27">
        <v>29768.98</v>
      </c>
      <c r="N102" s="357"/>
      <c r="O102" s="358"/>
      <c r="P102" s="358"/>
      <c r="Q102" s="359"/>
      <c r="R102" s="27">
        <v>25624.5</v>
      </c>
      <c r="S102" s="357"/>
      <c r="T102" s="358"/>
      <c r="U102" s="358"/>
      <c r="V102" s="359"/>
      <c r="W102" s="27">
        <v>24810.76</v>
      </c>
      <c r="X102" s="357"/>
      <c r="Y102" s="358"/>
      <c r="Z102" s="358"/>
      <c r="AA102" s="359"/>
      <c r="AB102" s="28">
        <f>'Non Factor D Back Up'!F7</f>
        <v>25480.650519999996</v>
      </c>
      <c r="AC102" s="357"/>
      <c r="AD102" s="358"/>
      <c r="AE102" s="358"/>
      <c r="AF102" s="359"/>
      <c r="AG102" s="28">
        <f>'Non Factor D Back Up'!G7</f>
        <v>26168.628084039992</v>
      </c>
      <c r="AH102" s="357"/>
      <c r="AI102" s="358"/>
      <c r="AJ102" s="358"/>
      <c r="AK102" s="359"/>
      <c r="AL102" s="28">
        <f>'Non Factor D Back Up'!H7</f>
        <v>26875.181042309068</v>
      </c>
      <c r="AM102" s="357"/>
      <c r="AN102" s="358"/>
      <c r="AO102" s="358"/>
      <c r="AP102" s="359"/>
      <c r="AQ102" s="28">
        <f>'Non Factor D Back Up'!I7</f>
        <v>27600.810930451411</v>
      </c>
      <c r="AR102" s="357"/>
      <c r="AS102" s="358"/>
      <c r="AT102" s="358"/>
      <c r="AU102" s="359"/>
      <c r="AV102" s="28">
        <f>'Non Factor D Back Up'!J7</f>
        <v>28346.032825573595</v>
      </c>
      <c r="AW102" s="357"/>
      <c r="AX102" s="358"/>
      <c r="AY102" s="358"/>
      <c r="AZ102" s="359"/>
      <c r="BA102" s="28">
        <f>'Non Factor D Back Up'!K7</f>
        <v>29111.375711864079</v>
      </c>
    </row>
    <row r="103" spans="1:53" x14ac:dyDescent="0.25">
      <c r="A103" s="364" t="s">
        <v>315</v>
      </c>
      <c r="B103" s="365"/>
      <c r="C103" s="366"/>
      <c r="D103" s="357"/>
      <c r="E103" s="358"/>
      <c r="F103" s="358"/>
      <c r="G103" s="359"/>
      <c r="H103" s="27">
        <v>115181.02</v>
      </c>
      <c r="I103" s="357"/>
      <c r="J103" s="358"/>
      <c r="K103" s="358"/>
      <c r="L103" s="359"/>
      <c r="M103" s="27">
        <v>133363.43</v>
      </c>
      <c r="N103" s="357"/>
      <c r="O103" s="358"/>
      <c r="P103" s="358"/>
      <c r="Q103" s="359"/>
      <c r="R103" s="27">
        <v>139427.25</v>
      </c>
      <c r="S103" s="357"/>
      <c r="T103" s="358"/>
      <c r="U103" s="358"/>
      <c r="V103" s="359"/>
      <c r="W103" s="27">
        <v>140845.68</v>
      </c>
      <c r="X103" s="357"/>
      <c r="Y103" s="358"/>
      <c r="Z103" s="358"/>
      <c r="AA103" s="359"/>
      <c r="AB103" s="28">
        <f>'Non Factor D Back Up'!F8</f>
        <v>152968.79499999998</v>
      </c>
      <c r="AC103" s="357"/>
      <c r="AD103" s="358"/>
      <c r="AE103" s="358"/>
      <c r="AF103" s="359"/>
      <c r="AG103" s="28">
        <f>'Non Factor D Back Up'!G8</f>
        <v>161274.57500000001</v>
      </c>
      <c r="AH103" s="357"/>
      <c r="AI103" s="358"/>
      <c r="AJ103" s="358"/>
      <c r="AK103" s="359"/>
      <c r="AL103" s="28">
        <f>'Non Factor D Back Up'!H8</f>
        <v>169580.35499999998</v>
      </c>
      <c r="AM103" s="357"/>
      <c r="AN103" s="358"/>
      <c r="AO103" s="358"/>
      <c r="AP103" s="359"/>
      <c r="AQ103" s="28">
        <f>'Non Factor D Back Up'!I8</f>
        <v>177886.13500000001</v>
      </c>
      <c r="AR103" s="357"/>
      <c r="AS103" s="358"/>
      <c r="AT103" s="358"/>
      <c r="AU103" s="359"/>
      <c r="AV103" s="28">
        <f>'Non Factor D Back Up'!J8</f>
        <v>186191.91499999998</v>
      </c>
      <c r="AW103" s="357"/>
      <c r="AX103" s="358"/>
      <c r="AY103" s="358"/>
      <c r="AZ103" s="359"/>
      <c r="BA103" s="28">
        <f>'Non Factor D Back Up'!K8</f>
        <v>194497.69500000001</v>
      </c>
    </row>
    <row r="104" spans="1:53" x14ac:dyDescent="0.25">
      <c r="A104" s="364" t="s">
        <v>316</v>
      </c>
      <c r="B104" s="365"/>
      <c r="C104" s="366"/>
      <c r="D104" s="360"/>
      <c r="E104" s="361"/>
      <c r="F104" s="361"/>
      <c r="G104" s="362"/>
      <c r="H104" s="27">
        <v>46884.959999999999</v>
      </c>
      <c r="I104" s="360"/>
      <c r="J104" s="361"/>
      <c r="K104" s="361"/>
      <c r="L104" s="362"/>
      <c r="M104" s="27">
        <v>38281.78</v>
      </c>
      <c r="N104" s="360"/>
      <c r="O104" s="361"/>
      <c r="P104" s="361"/>
      <c r="Q104" s="362"/>
      <c r="R104" s="27">
        <v>38097.07</v>
      </c>
      <c r="S104" s="360"/>
      <c r="T104" s="361"/>
      <c r="U104" s="361"/>
      <c r="V104" s="362"/>
      <c r="W104" s="27">
        <v>36782.68</v>
      </c>
      <c r="X104" s="360"/>
      <c r="Y104" s="361"/>
      <c r="Z104" s="361"/>
      <c r="AA104" s="362"/>
      <c r="AB104" s="28">
        <f>'Non Factor D Back Up'!F9</f>
        <v>37775.812359999996</v>
      </c>
      <c r="AC104" s="360"/>
      <c r="AD104" s="361"/>
      <c r="AE104" s="361"/>
      <c r="AF104" s="362"/>
      <c r="AG104" s="28">
        <f>'Non Factor D Back Up'!G9</f>
        <v>38795.759293719995</v>
      </c>
      <c r="AH104" s="360"/>
      <c r="AI104" s="361"/>
      <c r="AJ104" s="361"/>
      <c r="AK104" s="362"/>
      <c r="AL104" s="28">
        <f>'Non Factor D Back Up'!H9</f>
        <v>39843.244794650433</v>
      </c>
      <c r="AM104" s="360"/>
      <c r="AN104" s="361"/>
      <c r="AO104" s="361"/>
      <c r="AP104" s="362"/>
      <c r="AQ104" s="28">
        <f>'Non Factor D Back Up'!I9</f>
        <v>40919.01240410599</v>
      </c>
      <c r="AR104" s="360"/>
      <c r="AS104" s="361"/>
      <c r="AT104" s="361"/>
      <c r="AU104" s="362"/>
      <c r="AV104" s="28">
        <f>'Non Factor D Back Up'!J9</f>
        <v>42023.825739016851</v>
      </c>
      <c r="AW104" s="360"/>
      <c r="AX104" s="361"/>
      <c r="AY104" s="361"/>
      <c r="AZ104" s="362"/>
      <c r="BA104" s="28">
        <f>'Non Factor D Back Up'!K9</f>
        <v>43158.469033970301</v>
      </c>
    </row>
    <row r="106" spans="1:53" x14ac:dyDescent="0.25">
      <c r="A106" s="34" t="s">
        <v>324</v>
      </c>
    </row>
    <row r="107" spans="1:53" x14ac:dyDescent="0.25">
      <c r="A107" s="34" t="s">
        <v>308</v>
      </c>
      <c r="H107" s="32">
        <f>H99</f>
        <v>75097.966395939075</v>
      </c>
      <c r="M107" s="32">
        <f>M99</f>
        <v>86507.733152173896</v>
      </c>
      <c r="R107" s="32">
        <f>R99</f>
        <v>92060.725471571888</v>
      </c>
      <c r="W107" s="32">
        <f>W99</f>
        <v>93557.854122448975</v>
      </c>
      <c r="X107" s="135"/>
      <c r="Y107" s="131"/>
      <c r="Z107" s="131"/>
      <c r="AA107" s="131"/>
      <c r="AB107" s="32">
        <f>AB99</f>
        <v>91963.484318313669</v>
      </c>
      <c r="AC107" s="131"/>
      <c r="AD107" s="131"/>
      <c r="AE107" s="131"/>
      <c r="AF107" s="131"/>
      <c r="AG107" s="32">
        <f>AG99</f>
        <v>79272.960851151365</v>
      </c>
      <c r="AL107" s="32">
        <f>AL99</f>
        <v>91205.444908484511</v>
      </c>
      <c r="AQ107" s="32">
        <f>AQ99</f>
        <v>107095.98523250909</v>
      </c>
      <c r="AV107" s="32">
        <f>AV99</f>
        <v>116309.15190574859</v>
      </c>
      <c r="BA107" s="32">
        <f>BA99</f>
        <v>118831.12345254613</v>
      </c>
    </row>
    <row r="108" spans="1:53" x14ac:dyDescent="0.25">
      <c r="A108" s="34" t="s">
        <v>314</v>
      </c>
      <c r="H108" s="32">
        <f>H102</f>
        <v>30020</v>
      </c>
      <c r="M108" s="32">
        <f>M102</f>
        <v>29768.98</v>
      </c>
      <c r="R108" s="32">
        <f>R102</f>
        <v>25624.5</v>
      </c>
      <c r="W108" s="32">
        <f>W102</f>
        <v>24810.76</v>
      </c>
      <c r="AB108" s="32">
        <f>AB102</f>
        <v>25480.650519999996</v>
      </c>
      <c r="AG108" s="32">
        <f>AG102</f>
        <v>26168.628084039992</v>
      </c>
      <c r="AL108" s="32">
        <f>AL102</f>
        <v>26875.181042309068</v>
      </c>
      <c r="AQ108" s="32">
        <f>AQ102</f>
        <v>27600.810930451411</v>
      </c>
      <c r="AV108" s="32">
        <f>AV102</f>
        <v>28346.032825573595</v>
      </c>
      <c r="BA108" s="32">
        <f>BA102</f>
        <v>29111.375711864079</v>
      </c>
    </row>
    <row r="109" spans="1:53" x14ac:dyDescent="0.25">
      <c r="A109" s="34" t="s">
        <v>325</v>
      </c>
      <c r="H109" s="32">
        <f>SUM(H107:H108)</f>
        <v>105117.96639593907</v>
      </c>
      <c r="M109" s="32">
        <f>SUM(M107:M108)</f>
        <v>116276.71315217389</v>
      </c>
      <c r="R109" s="32">
        <f>SUM(R107:R108)</f>
        <v>117685.22547157189</v>
      </c>
      <c r="W109" s="32">
        <f>SUM(W107:W108)</f>
        <v>118368.61412244897</v>
      </c>
      <c r="AB109" s="32">
        <f>SUM(AB107:AB108)</f>
        <v>117444.13483831366</v>
      </c>
      <c r="AG109" s="32">
        <f>SUM(AG107:AG108)</f>
        <v>105441.58893519136</v>
      </c>
      <c r="AL109" s="32">
        <f>SUM(AL107:AL108)</f>
        <v>118080.62595079358</v>
      </c>
      <c r="AQ109" s="32">
        <f>SUM(AQ107:AQ108)</f>
        <v>134696.7961629605</v>
      </c>
      <c r="AV109" s="32">
        <f>SUM(AV107:AV108)</f>
        <v>144655.18473132217</v>
      </c>
      <c r="BA109" s="32">
        <f>SUM(BA107:BA108)</f>
        <v>147942.49916441023</v>
      </c>
    </row>
    <row r="111" spans="1:53" x14ac:dyDescent="0.25">
      <c r="A111" s="34" t="s">
        <v>315</v>
      </c>
      <c r="H111" s="32">
        <f>H103</f>
        <v>115181.02</v>
      </c>
      <c r="M111" s="32">
        <f>M103</f>
        <v>133363.43</v>
      </c>
      <c r="R111" s="32">
        <f>R103</f>
        <v>139427.25</v>
      </c>
      <c r="W111" s="32">
        <f>W103</f>
        <v>140845.68</v>
      </c>
      <c r="AB111" s="32">
        <f>AB103</f>
        <v>152968.79499999998</v>
      </c>
      <c r="AG111" s="32">
        <f>AG103</f>
        <v>161274.57500000001</v>
      </c>
      <c r="AL111" s="32">
        <f>AL103</f>
        <v>169580.35499999998</v>
      </c>
      <c r="AQ111" s="32">
        <f>AQ103</f>
        <v>177886.13500000001</v>
      </c>
      <c r="AV111" s="32">
        <f>AV103</f>
        <v>186191.91499999998</v>
      </c>
      <c r="BA111" s="32">
        <f>BA103</f>
        <v>194497.69500000001</v>
      </c>
    </row>
    <row r="112" spans="1:53" x14ac:dyDescent="0.25">
      <c r="A112" s="34" t="s">
        <v>316</v>
      </c>
      <c r="H112" s="32">
        <f>H104</f>
        <v>46884.959999999999</v>
      </c>
      <c r="M112" s="32">
        <f>M104</f>
        <v>38281.78</v>
      </c>
      <c r="R112" s="32">
        <f>R104</f>
        <v>38097.07</v>
      </c>
      <c r="W112" s="32">
        <f>W104</f>
        <v>36782.68</v>
      </c>
      <c r="AB112" s="32">
        <f>AB104</f>
        <v>37775.812359999996</v>
      </c>
      <c r="AG112" s="32">
        <f>AG104</f>
        <v>38795.759293719995</v>
      </c>
      <c r="AL112" s="32">
        <f>AL104</f>
        <v>39843.244794650433</v>
      </c>
      <c r="AQ112" s="32">
        <f>AQ104</f>
        <v>40919.01240410599</v>
      </c>
      <c r="AV112" s="32">
        <f>AV104</f>
        <v>42023.825739016851</v>
      </c>
      <c r="BA112" s="32">
        <f>BA104</f>
        <v>43158.469033970301</v>
      </c>
    </row>
    <row r="113" spans="1:53" x14ac:dyDescent="0.25">
      <c r="A113" s="34" t="s">
        <v>326</v>
      </c>
      <c r="H113" s="32">
        <f>SUM(H111:H112)</f>
        <v>162065.98000000001</v>
      </c>
      <c r="M113" s="32">
        <f>SUM(M111:M112)</f>
        <v>171645.21</v>
      </c>
      <c r="R113" s="32">
        <f>SUM(R111:R112)</f>
        <v>177524.32</v>
      </c>
      <c r="W113" s="32">
        <f>SUM(W111:W112)</f>
        <v>177628.36</v>
      </c>
      <c r="AB113" s="32">
        <f>SUM(AB111:AB112)</f>
        <v>190744.60735999997</v>
      </c>
      <c r="AG113" s="32">
        <f>SUM(AG111:AG112)</f>
        <v>200070.33429372002</v>
      </c>
      <c r="AL113" s="32">
        <f>SUM(AL111:AL112)</f>
        <v>209423.59979465042</v>
      </c>
      <c r="AQ113" s="32">
        <f>SUM(AQ111:AQ112)</f>
        <v>218805.14740410598</v>
      </c>
      <c r="AV113" s="32">
        <f>SUM(AV111:AV112)</f>
        <v>228215.74073901682</v>
      </c>
      <c r="BA113" s="32">
        <f>SUM(BA111:BA112)</f>
        <v>237656.1640339703</v>
      </c>
    </row>
    <row r="115" spans="1:53" x14ac:dyDescent="0.25">
      <c r="A115" s="34" t="s">
        <v>327</v>
      </c>
      <c r="H115" s="33" t="str">
        <f>IF(H113&gt;H109,"YES","NO")</f>
        <v>YES</v>
      </c>
      <c r="M115" s="33" t="str">
        <f>IF(M113&gt;M109,"YES","NO")</f>
        <v>YES</v>
      </c>
      <c r="R115" s="33" t="str">
        <f>IF(R113&gt;R109,"YES","NO")</f>
        <v>YES</v>
      </c>
      <c r="W115" s="33" t="str">
        <f>IF(W113&gt;W109,"YES","NO")</f>
        <v>YES</v>
      </c>
      <c r="AB115" s="33" t="str">
        <f>IF(AB113&gt;AB109,"YES","NO")</f>
        <v>YES</v>
      </c>
      <c r="AG115" s="33" t="str">
        <f>IF(AG113&gt;AG109,"YES","NO")</f>
        <v>YES</v>
      </c>
      <c r="AL115" s="33" t="str">
        <f>IF(AL113&gt;AL109,"YES","NO")</f>
        <v>YES</v>
      </c>
      <c r="AQ115" s="33" t="str">
        <f>IF(AQ113&gt;AQ109,"YES","NO")</f>
        <v>YES</v>
      </c>
      <c r="AV115" s="33" t="str">
        <f>IF(AV113&gt;AV109,"YES","NO")</f>
        <v>YES</v>
      </c>
      <c r="BA115" s="33" t="str">
        <f>IF(BA113&gt;BA109,"YES","NO")</f>
        <v>YES</v>
      </c>
    </row>
    <row r="117" spans="1:53" x14ac:dyDescent="0.25">
      <c r="AQ117" s="288"/>
    </row>
    <row r="119" spans="1:53" x14ac:dyDescent="0.25">
      <c r="AQ119" s="336"/>
    </row>
    <row r="121" spans="1:53" x14ac:dyDescent="0.25">
      <c r="AG121" s="32">
        <f>AG63-AG48</f>
        <v>-2519117.2405775045</v>
      </c>
      <c r="AK121" s="34">
        <v>165653322</v>
      </c>
    </row>
    <row r="122" spans="1:53" x14ac:dyDescent="0.25">
      <c r="AG122" s="32">
        <f t="shared" ref="AG122:AG135" si="38">AG64-AG49</f>
        <v>-2104636.1269230768</v>
      </c>
      <c r="AK122" s="34">
        <v>-6142695.4699999997</v>
      </c>
    </row>
    <row r="123" spans="1:53" x14ac:dyDescent="0.25">
      <c r="AG123" s="32">
        <f t="shared" si="38"/>
        <v>-1541731.2192010279</v>
      </c>
      <c r="AK123" s="34">
        <v>-3925934.64</v>
      </c>
    </row>
    <row r="124" spans="1:53" x14ac:dyDescent="0.25">
      <c r="AG124" s="32">
        <f t="shared" si="38"/>
        <v>-77627.549999999988</v>
      </c>
    </row>
    <row r="125" spans="1:53" x14ac:dyDescent="0.25">
      <c r="AG125" s="32">
        <f t="shared" si="38"/>
        <v>-778318.42105263157</v>
      </c>
    </row>
    <row r="126" spans="1:53" x14ac:dyDescent="0.25">
      <c r="AG126" s="32">
        <f t="shared" si="38"/>
        <v>-5768435.711791045</v>
      </c>
    </row>
    <row r="127" spans="1:53" x14ac:dyDescent="0.25">
      <c r="AG127" s="32">
        <f t="shared" si="38"/>
        <v>-7479292.7811566358</v>
      </c>
    </row>
    <row r="128" spans="1:53" x14ac:dyDescent="0.25">
      <c r="AG128" s="32">
        <f t="shared" si="38"/>
        <v>18306.000000000058</v>
      </c>
    </row>
    <row r="129" spans="33:33" x14ac:dyDescent="0.25">
      <c r="AG129" s="32">
        <f t="shared" si="38"/>
        <v>-1409758.6820512819</v>
      </c>
    </row>
    <row r="130" spans="33:33" x14ac:dyDescent="0.25">
      <c r="AG130" s="32">
        <f t="shared" si="38"/>
        <v>-18099554.030297939</v>
      </c>
    </row>
    <row r="131" spans="33:33" x14ac:dyDescent="0.25">
      <c r="AG131" s="32">
        <f t="shared" si="38"/>
        <v>-354423.60474535724</v>
      </c>
    </row>
    <row r="132" spans="33:33" x14ac:dyDescent="0.25">
      <c r="AG132" s="32">
        <f t="shared" si="38"/>
        <v>-3422879.1062676581</v>
      </c>
    </row>
    <row r="133" spans="33:33" x14ac:dyDescent="0.25">
      <c r="AG133" s="32">
        <f t="shared" si="38"/>
        <v>-6768169.6526490282</v>
      </c>
    </row>
    <row r="134" spans="33:33" x14ac:dyDescent="0.25">
      <c r="AG134" s="32">
        <f t="shared" si="38"/>
        <v>-149877.39518518522</v>
      </c>
    </row>
    <row r="135" spans="33:33" x14ac:dyDescent="0.25">
      <c r="AG135" s="32">
        <f t="shared" si="38"/>
        <v>135219.30985375401</v>
      </c>
    </row>
    <row r="136" spans="33:33" x14ac:dyDescent="0.25">
      <c r="AG136" s="163">
        <f>SUM(AG121:AG135)</f>
        <v>-50320296.212044626</v>
      </c>
    </row>
    <row r="137" spans="33:33" x14ac:dyDescent="0.25">
      <c r="AG137" s="32"/>
    </row>
  </sheetData>
  <mergeCells count="29">
    <mergeCell ref="X1:AB1"/>
    <mergeCell ref="A1:C1"/>
    <mergeCell ref="D1:H1"/>
    <mergeCell ref="I1:M1"/>
    <mergeCell ref="N1:R1"/>
    <mergeCell ref="S1:W1"/>
    <mergeCell ref="A97:C97"/>
    <mergeCell ref="D97:G104"/>
    <mergeCell ref="I97:L104"/>
    <mergeCell ref="N97:Q104"/>
    <mergeCell ref="S97:V104"/>
    <mergeCell ref="A104:C104"/>
    <mergeCell ref="A98:C98"/>
    <mergeCell ref="A99:C99"/>
    <mergeCell ref="A100:C100"/>
    <mergeCell ref="A101:C101"/>
    <mergeCell ref="A102:C102"/>
    <mergeCell ref="A103:C103"/>
    <mergeCell ref="AW97:AZ104"/>
    <mergeCell ref="AC1:AG1"/>
    <mergeCell ref="AH1:AL1"/>
    <mergeCell ref="AM1:AQ1"/>
    <mergeCell ref="AR1:AV1"/>
    <mergeCell ref="AW1:BA1"/>
    <mergeCell ref="X97:AA104"/>
    <mergeCell ref="AC97:AF104"/>
    <mergeCell ref="AH97:AK104"/>
    <mergeCell ref="AM97:AP104"/>
    <mergeCell ref="AR97:AU104"/>
  </mergeCells>
  <phoneticPr fontId="31" type="noConversion"/>
  <printOptions horizontalCentered="1"/>
  <pageMargins left="0" right="0" top="0" bottom="0" header="0.3" footer="0.3"/>
  <rowBreaks count="1" manualBreakCount="1">
    <brk id="77" max="16383"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W13"/>
  <sheetViews>
    <sheetView zoomScale="80" zoomScaleNormal="80" zoomScalePageLayoutView="80" workbookViewId="0">
      <pane xSplit="1" ySplit="5" topLeftCell="CG6" activePane="bottomRight" state="frozen"/>
      <selection pane="topRight" activeCell="B1" sqref="B1"/>
      <selection pane="bottomLeft" activeCell="A6" sqref="A6"/>
      <selection pane="bottomRight" activeCell="CK11" sqref="CK11"/>
    </sheetView>
  </sheetViews>
  <sheetFormatPr defaultColWidth="8.85546875" defaultRowHeight="15" x14ac:dyDescent="0.25"/>
  <cols>
    <col min="1" max="1" width="46.28515625" style="34" bestFit="1" customWidth="1"/>
    <col min="2" max="2" width="44.28515625" style="34" bestFit="1" customWidth="1"/>
    <col min="3" max="3" width="36.42578125" style="34" bestFit="1" customWidth="1"/>
    <col min="4" max="4" width="46.42578125" style="34" bestFit="1" customWidth="1"/>
    <col min="5" max="5" width="36.28515625" style="34" bestFit="1" customWidth="1"/>
    <col min="6" max="6" width="27.7109375" style="34" bestFit="1" customWidth="1"/>
    <col min="7" max="7" width="14.85546875" style="34" bestFit="1" customWidth="1"/>
    <col min="8" max="8" width="28" style="34" bestFit="1" customWidth="1"/>
    <col min="9" max="9" width="22.7109375" style="34" bestFit="1" customWidth="1"/>
    <col min="10" max="10" width="17.42578125" style="34" bestFit="1" customWidth="1"/>
    <col min="11" max="11" width="17.140625" style="34" bestFit="1" customWidth="1"/>
    <col min="12" max="12" width="15.85546875" style="34" bestFit="1" customWidth="1"/>
    <col min="13" max="13" width="38.42578125" style="34" bestFit="1" customWidth="1"/>
    <col min="14" max="14" width="38.7109375" style="34" bestFit="1" customWidth="1"/>
    <col min="15" max="15" width="26.42578125" style="34" bestFit="1" customWidth="1"/>
    <col min="16" max="16" width="31.28515625" style="34" bestFit="1" customWidth="1"/>
    <col min="17" max="17" width="36.7109375" style="34" bestFit="1" customWidth="1"/>
    <col min="18" max="18" width="28.85546875" style="34" bestFit="1" customWidth="1"/>
    <col min="19" max="19" width="32.42578125" style="34" bestFit="1" customWidth="1"/>
    <col min="20" max="20" width="32.85546875" style="34" bestFit="1" customWidth="1"/>
    <col min="21" max="21" width="32.140625" style="34" bestFit="1" customWidth="1"/>
    <col min="22" max="22" width="37.7109375" style="34" bestFit="1" customWidth="1"/>
    <col min="23" max="23" width="33.42578125" style="34" bestFit="1" customWidth="1"/>
    <col min="24" max="24" width="38" style="34" bestFit="1" customWidth="1"/>
    <col min="25" max="25" width="37.7109375" style="34" bestFit="1" customWidth="1"/>
    <col min="26" max="26" width="29.85546875" style="34" bestFit="1" customWidth="1"/>
    <col min="27" max="27" width="29.42578125" style="34" bestFit="1" customWidth="1"/>
    <col min="28" max="28" width="23.42578125" style="34" bestFit="1" customWidth="1"/>
    <col min="29" max="29" width="23.140625" style="34" bestFit="1" customWidth="1"/>
    <col min="30" max="30" width="19.140625" style="34" bestFit="1" customWidth="1"/>
    <col min="31" max="31" width="14.28515625" style="34" bestFit="1" customWidth="1"/>
    <col min="32" max="32" width="38.140625" style="34" bestFit="1" customWidth="1"/>
    <col min="33" max="33" width="37.28515625" style="34" bestFit="1" customWidth="1"/>
    <col min="34" max="34" width="40.42578125" style="34" bestFit="1" customWidth="1"/>
    <col min="35" max="35" width="41" style="34" bestFit="1" customWidth="1"/>
    <col min="36" max="36" width="32.42578125" style="34" bestFit="1" customWidth="1"/>
    <col min="37" max="37" width="28" style="34" bestFit="1" customWidth="1"/>
    <col min="38" max="38" width="31" style="34" bestFit="1" customWidth="1"/>
    <col min="39" max="39" width="31" style="34" customWidth="1"/>
    <col min="40" max="40" width="24.42578125" style="34" bestFit="1" customWidth="1"/>
    <col min="41" max="41" width="36.42578125" style="34" bestFit="1" customWidth="1"/>
    <col min="42" max="42" width="41.28515625" style="34" bestFit="1" customWidth="1"/>
    <col min="43" max="43" width="34.85546875" style="34" bestFit="1" customWidth="1"/>
    <col min="44" max="44" width="39.42578125" style="34" bestFit="1" customWidth="1"/>
    <col min="45" max="45" width="32.7109375" style="34" bestFit="1" customWidth="1"/>
    <col min="46" max="46" width="37.28515625" style="34" bestFit="1" customWidth="1"/>
    <col min="47" max="47" width="28.85546875" style="34" bestFit="1" customWidth="1"/>
    <col min="48" max="48" width="36.28515625" style="34" bestFit="1" customWidth="1"/>
    <col min="49" max="49" width="33.7109375" style="34" bestFit="1" customWidth="1"/>
    <col min="50" max="51" width="32.7109375" style="34" bestFit="1" customWidth="1"/>
    <col min="52" max="53" width="37.140625" style="34" bestFit="1" customWidth="1"/>
    <col min="54" max="55" width="36.7109375" style="34" bestFit="1" customWidth="1"/>
    <col min="56" max="56" width="37.140625" style="34" bestFit="1" customWidth="1"/>
    <col min="57" max="58" width="32.7109375" style="34" bestFit="1" customWidth="1"/>
    <col min="59" max="60" width="37.140625" style="34" bestFit="1" customWidth="1"/>
    <col min="61" max="61" width="36.7109375" style="34" bestFit="1" customWidth="1"/>
    <col min="62" max="62" width="39.42578125" style="34" bestFit="1" customWidth="1"/>
    <col min="63" max="63" width="39.28515625" style="34" bestFit="1" customWidth="1"/>
    <col min="64" max="64" width="52.42578125" style="34" bestFit="1" customWidth="1"/>
    <col min="65" max="66" width="51.42578125" style="34" bestFit="1" customWidth="1"/>
    <col min="67" max="68" width="55.85546875" style="34" bestFit="1" customWidth="1"/>
    <col min="69" max="70" width="55.42578125" style="34" bestFit="1" customWidth="1"/>
    <col min="71" max="71" width="55.28515625" style="34" bestFit="1" customWidth="1"/>
    <col min="72" max="73" width="51.42578125" style="34" bestFit="1" customWidth="1"/>
    <col min="74" max="75" width="55.85546875" style="34" bestFit="1" customWidth="1"/>
    <col min="76" max="76" width="55.42578125" style="34" bestFit="1" customWidth="1"/>
    <col min="77" max="77" width="58.42578125" style="34" bestFit="1" customWidth="1"/>
    <col min="78" max="78" width="58" style="34" bestFit="1" customWidth="1"/>
    <col min="79" max="79" width="36.28515625" style="34" bestFit="1" customWidth="1"/>
    <col min="80" max="81" width="40.7109375" style="34" bestFit="1" customWidth="1"/>
    <col min="82" max="82" width="40.28515625" style="34" bestFit="1" customWidth="1"/>
    <col min="83" max="83" width="33.42578125" style="34" bestFit="1" customWidth="1"/>
    <col min="84" max="84" width="38.140625" style="34" bestFit="1" customWidth="1"/>
    <col min="85" max="86" width="42.7109375" style="34" bestFit="1" customWidth="1"/>
    <col min="87" max="87" width="42.28515625" style="34" bestFit="1" customWidth="1"/>
    <col min="88" max="88" width="35.28515625" style="34" bestFit="1" customWidth="1"/>
    <col min="89" max="89" width="16.42578125" style="34" bestFit="1" customWidth="1"/>
    <col min="90" max="90" width="34.85546875" style="34" bestFit="1" customWidth="1"/>
    <col min="91" max="91" width="19.85546875" style="34" bestFit="1" customWidth="1"/>
    <col min="92" max="92" width="23.140625" style="34" bestFit="1" customWidth="1"/>
    <col min="93" max="93" width="28.42578125" style="34" bestFit="1" customWidth="1"/>
    <col min="94" max="94" width="35.140625" style="34" bestFit="1" customWidth="1"/>
    <col min="95" max="95" width="38.7109375" style="34" bestFit="1" customWidth="1"/>
    <col min="96" max="96" width="39.140625" style="34" bestFit="1" customWidth="1"/>
    <col min="97" max="97" width="38.42578125" style="34" bestFit="1" customWidth="1"/>
    <col min="98" max="98" width="42.85546875" style="34" bestFit="1" customWidth="1"/>
    <col min="99" max="99" width="28.85546875" style="34" bestFit="1" customWidth="1"/>
    <col min="100" max="100" width="32.140625" style="34" bestFit="1" customWidth="1"/>
    <col min="101" max="101" width="19.140625" style="34" bestFit="1" customWidth="1"/>
    <col min="102" max="16384" width="8.85546875" style="34"/>
  </cols>
  <sheetData>
    <row r="1" spans="1:101" x14ac:dyDescent="0.25">
      <c r="A1" s="368" t="s">
        <v>350</v>
      </c>
      <c r="B1" s="368"/>
      <c r="C1" s="370"/>
      <c r="D1" s="227"/>
    </row>
    <row r="2" spans="1:101" x14ac:dyDescent="0.25">
      <c r="A2" s="230"/>
      <c r="B2" s="230"/>
      <c r="C2" s="230"/>
      <c r="D2" s="231"/>
    </row>
    <row r="3" spans="1:101" x14ac:dyDescent="0.25">
      <c r="A3" s="230" t="s">
        <v>80</v>
      </c>
      <c r="B3" s="230" t="s">
        <v>81</v>
      </c>
      <c r="C3" s="235">
        <v>2.3E-2</v>
      </c>
      <c r="D3" s="231"/>
    </row>
    <row r="4" spans="1:101" x14ac:dyDescent="0.25">
      <c r="A4" s="230"/>
      <c r="B4" s="230" t="s">
        <v>173</v>
      </c>
      <c r="C4" s="235">
        <v>2.1999999999999999E-2</v>
      </c>
      <c r="D4" s="231"/>
    </row>
    <row r="5" spans="1:101" s="124" customFormat="1" x14ac:dyDescent="0.25"/>
    <row r="6" spans="1:101" x14ac:dyDescent="0.25">
      <c r="A6" s="232" t="s">
        <v>294</v>
      </c>
      <c r="B6" s="228" t="s">
        <v>229</v>
      </c>
      <c r="C6" s="105" t="s">
        <v>222</v>
      </c>
      <c r="D6" s="105" t="s">
        <v>228</v>
      </c>
      <c r="E6" s="105" t="s">
        <v>226</v>
      </c>
      <c r="F6" s="105" t="s">
        <v>227</v>
      </c>
      <c r="G6" s="105" t="s">
        <v>295</v>
      </c>
      <c r="H6" s="105" t="s">
        <v>344</v>
      </c>
      <c r="I6" s="105" t="s">
        <v>345</v>
      </c>
      <c r="J6" s="105" t="s">
        <v>346</v>
      </c>
      <c r="K6" s="105" t="s">
        <v>339</v>
      </c>
      <c r="L6" s="105" t="s">
        <v>340</v>
      </c>
      <c r="M6" s="105" t="s">
        <v>352</v>
      </c>
      <c r="N6" s="105" t="s">
        <v>351</v>
      </c>
      <c r="O6" s="105" t="s">
        <v>366</v>
      </c>
      <c r="P6" s="105" t="s">
        <v>367</v>
      </c>
      <c r="Q6" s="105" t="s">
        <v>368</v>
      </c>
      <c r="R6" s="105" t="s">
        <v>230</v>
      </c>
      <c r="S6" s="105" t="s">
        <v>231</v>
      </c>
      <c r="T6" s="105" t="s">
        <v>232</v>
      </c>
      <c r="U6" s="105" t="s">
        <v>233</v>
      </c>
      <c r="V6" s="105" t="s">
        <v>365</v>
      </c>
      <c r="W6" s="105" t="s">
        <v>364</v>
      </c>
      <c r="X6" s="105" t="s">
        <v>363</v>
      </c>
      <c r="Y6" s="105" t="s">
        <v>369</v>
      </c>
      <c r="Z6" s="350" t="s">
        <v>370</v>
      </c>
      <c r="AA6" s="350" t="s">
        <v>273</v>
      </c>
      <c r="AB6" s="105" t="s">
        <v>274</v>
      </c>
      <c r="AC6" s="350" t="s">
        <v>371</v>
      </c>
      <c r="AD6" s="105" t="s">
        <v>372</v>
      </c>
      <c r="AE6" s="105" t="s">
        <v>223</v>
      </c>
      <c r="AF6" s="105" t="s">
        <v>236</v>
      </c>
      <c r="AG6" s="105" t="s">
        <v>237</v>
      </c>
      <c r="AH6" s="105" t="s">
        <v>210</v>
      </c>
      <c r="AI6" s="105" t="s">
        <v>211</v>
      </c>
      <c r="AJ6" s="350" t="s">
        <v>130</v>
      </c>
      <c r="AK6" s="34" t="s">
        <v>82</v>
      </c>
      <c r="AL6" s="34" t="s">
        <v>83</v>
      </c>
      <c r="AM6" s="34" t="s">
        <v>26</v>
      </c>
      <c r="AN6" s="105" t="s">
        <v>224</v>
      </c>
      <c r="AO6" s="105" t="s">
        <v>242</v>
      </c>
      <c r="AP6" s="105" t="s">
        <v>243</v>
      </c>
      <c r="AQ6" s="105" t="s">
        <v>244</v>
      </c>
      <c r="AR6" s="105" t="s">
        <v>245</v>
      </c>
      <c r="AS6" s="105" t="s">
        <v>246</v>
      </c>
      <c r="AT6" s="105" t="s">
        <v>247</v>
      </c>
      <c r="AU6" s="122" t="s">
        <v>214</v>
      </c>
      <c r="AV6" s="122" t="s">
        <v>215</v>
      </c>
      <c r="AW6" s="112" t="s">
        <v>261</v>
      </c>
      <c r="AX6" s="105" t="s">
        <v>248</v>
      </c>
      <c r="AY6" s="105" t="s">
        <v>249</v>
      </c>
      <c r="AZ6" s="105" t="s">
        <v>250</v>
      </c>
      <c r="BA6" s="105" t="s">
        <v>251</v>
      </c>
      <c r="BB6" s="105" t="s">
        <v>252</v>
      </c>
      <c r="BC6" s="105" t="s">
        <v>253</v>
      </c>
      <c r="BD6" s="105" t="s">
        <v>184</v>
      </c>
      <c r="BE6" s="105" t="s">
        <v>254</v>
      </c>
      <c r="BF6" s="105" t="s">
        <v>255</v>
      </c>
      <c r="BG6" s="105" t="s">
        <v>256</v>
      </c>
      <c r="BH6" s="105" t="s">
        <v>257</v>
      </c>
      <c r="BI6" s="105" t="s">
        <v>258</v>
      </c>
      <c r="BJ6" s="105" t="s">
        <v>179</v>
      </c>
      <c r="BK6" s="105" t="s">
        <v>259</v>
      </c>
      <c r="BL6" s="112" t="s">
        <v>144</v>
      </c>
      <c r="BM6" s="105" t="s">
        <v>131</v>
      </c>
      <c r="BN6" s="105" t="s">
        <v>132</v>
      </c>
      <c r="BO6" s="105" t="s">
        <v>133</v>
      </c>
      <c r="BP6" s="105" t="s">
        <v>134</v>
      </c>
      <c r="BQ6" s="105" t="s">
        <v>135</v>
      </c>
      <c r="BR6" s="105" t="s">
        <v>136</v>
      </c>
      <c r="BS6" s="105" t="s">
        <v>185</v>
      </c>
      <c r="BT6" s="105" t="s">
        <v>137</v>
      </c>
      <c r="BU6" s="105" t="s">
        <v>138</v>
      </c>
      <c r="BV6" s="105" t="s">
        <v>139</v>
      </c>
      <c r="BW6" s="105" t="s">
        <v>140</v>
      </c>
      <c r="BX6" s="105" t="s">
        <v>141</v>
      </c>
      <c r="BY6" s="105" t="s">
        <v>163</v>
      </c>
      <c r="BZ6" s="105" t="s">
        <v>146</v>
      </c>
      <c r="CA6" s="105" t="s">
        <v>262</v>
      </c>
      <c r="CB6" s="105" t="s">
        <v>263</v>
      </c>
      <c r="CC6" s="105" t="s">
        <v>264</v>
      </c>
      <c r="CD6" s="105" t="s">
        <v>265</v>
      </c>
      <c r="CE6" s="105" t="s">
        <v>182</v>
      </c>
      <c r="CF6" s="105" t="s">
        <v>266</v>
      </c>
      <c r="CG6" s="105" t="s">
        <v>267</v>
      </c>
      <c r="CH6" s="105" t="s">
        <v>268</v>
      </c>
      <c r="CI6" s="105" t="s">
        <v>269</v>
      </c>
      <c r="CJ6" s="105" t="s">
        <v>183</v>
      </c>
      <c r="CK6" s="105" t="s">
        <v>280</v>
      </c>
      <c r="CL6" s="105" t="s">
        <v>225</v>
      </c>
      <c r="CM6" s="122" t="s">
        <v>212</v>
      </c>
      <c r="CN6" s="106" t="s">
        <v>84</v>
      </c>
      <c r="CO6" s="106" t="s">
        <v>29</v>
      </c>
      <c r="CP6" s="106" t="s">
        <v>85</v>
      </c>
      <c r="CQ6" s="106" t="s">
        <v>86</v>
      </c>
      <c r="CR6" s="106" t="s">
        <v>87</v>
      </c>
      <c r="CS6" s="106" t="s">
        <v>88</v>
      </c>
      <c r="CT6" s="106" t="s">
        <v>89</v>
      </c>
      <c r="CU6" s="106" t="s">
        <v>23</v>
      </c>
      <c r="CV6" s="106" t="s">
        <v>12</v>
      </c>
      <c r="CW6" s="106" t="s">
        <v>22</v>
      </c>
    </row>
    <row r="7" spans="1:101" x14ac:dyDescent="0.25">
      <c r="A7" s="232" t="s">
        <v>296</v>
      </c>
      <c r="B7" s="228" t="s">
        <v>330</v>
      </c>
      <c r="C7" s="105" t="s">
        <v>330</v>
      </c>
      <c r="D7" s="105" t="s">
        <v>330</v>
      </c>
      <c r="E7" s="105" t="s">
        <v>330</v>
      </c>
      <c r="F7" s="105" t="s">
        <v>330</v>
      </c>
      <c r="G7" s="105"/>
      <c r="H7" s="105" t="s">
        <v>330</v>
      </c>
      <c r="I7" s="105" t="s">
        <v>330</v>
      </c>
      <c r="J7" s="105" t="s">
        <v>330</v>
      </c>
      <c r="K7" s="105" t="s">
        <v>330</v>
      </c>
      <c r="L7" s="105" t="s">
        <v>330</v>
      </c>
      <c r="M7" s="105" t="s">
        <v>330</v>
      </c>
      <c r="N7" s="105" t="s">
        <v>330</v>
      </c>
      <c r="O7" s="105" t="s">
        <v>330</v>
      </c>
      <c r="P7" s="105" t="s">
        <v>330</v>
      </c>
      <c r="Q7" s="105" t="s">
        <v>330</v>
      </c>
      <c r="R7" s="105" t="s">
        <v>353</v>
      </c>
      <c r="S7" s="105" t="s">
        <v>353</v>
      </c>
      <c r="T7" s="105" t="s">
        <v>353</v>
      </c>
      <c r="U7" s="105" t="s">
        <v>353</v>
      </c>
      <c r="V7" s="105" t="s">
        <v>272</v>
      </c>
      <c r="W7" s="105" t="s">
        <v>270</v>
      </c>
      <c r="X7" s="105" t="s">
        <v>270</v>
      </c>
      <c r="Y7" s="105" t="s">
        <v>270</v>
      </c>
      <c r="Z7" s="350"/>
      <c r="AA7" s="350" t="s">
        <v>331</v>
      </c>
      <c r="AB7" s="105" t="s">
        <v>275</v>
      </c>
      <c r="AC7" s="350"/>
      <c r="AD7" s="105" t="s">
        <v>330</v>
      </c>
      <c r="AE7" s="105" t="s">
        <v>180</v>
      </c>
      <c r="AF7" s="105" t="s">
        <v>330</v>
      </c>
      <c r="AG7" s="105" t="s">
        <v>330</v>
      </c>
      <c r="AH7" s="105" t="s">
        <v>330</v>
      </c>
      <c r="AI7" s="105" t="s">
        <v>330</v>
      </c>
      <c r="AJ7" s="350" t="s">
        <v>277</v>
      </c>
      <c r="AK7" s="105" t="s">
        <v>279</v>
      </c>
      <c r="AL7" s="105" t="s">
        <v>279</v>
      </c>
      <c r="AM7" s="105" t="s">
        <v>32</v>
      </c>
      <c r="AN7" s="105"/>
      <c r="AO7" s="105" t="s">
        <v>270</v>
      </c>
      <c r="AP7" s="105" t="s">
        <v>270</v>
      </c>
      <c r="AQ7" s="105" t="s">
        <v>330</v>
      </c>
      <c r="AR7" s="105" t="s">
        <v>330</v>
      </c>
      <c r="AS7" s="105" t="s">
        <v>330</v>
      </c>
      <c r="AT7" s="105" t="s">
        <v>330</v>
      </c>
      <c r="AU7" s="105"/>
      <c r="AV7" s="105"/>
      <c r="AW7" s="105" t="s">
        <v>279</v>
      </c>
      <c r="AX7" s="105" t="s">
        <v>279</v>
      </c>
      <c r="AY7" s="105" t="s">
        <v>279</v>
      </c>
      <c r="AZ7" s="105" t="s">
        <v>279</v>
      </c>
      <c r="BA7" s="105" t="s">
        <v>279</v>
      </c>
      <c r="BB7" s="105" t="s">
        <v>279</v>
      </c>
      <c r="BC7" s="105" t="s">
        <v>279</v>
      </c>
      <c r="BD7" s="105" t="s">
        <v>279</v>
      </c>
      <c r="BE7" s="105" t="s">
        <v>279</v>
      </c>
      <c r="BF7" s="105" t="s">
        <v>279</v>
      </c>
      <c r="BG7" s="105" t="s">
        <v>279</v>
      </c>
      <c r="BH7" s="105" t="s">
        <v>279</v>
      </c>
      <c r="BI7" s="105" t="s">
        <v>279</v>
      </c>
      <c r="BJ7" s="105" t="s">
        <v>279</v>
      </c>
      <c r="BK7" s="105" t="s">
        <v>279</v>
      </c>
      <c r="BL7" s="105" t="s">
        <v>279</v>
      </c>
      <c r="BM7" s="105" t="s">
        <v>279</v>
      </c>
      <c r="BN7" s="105" t="s">
        <v>279</v>
      </c>
      <c r="BO7" s="105" t="s">
        <v>279</v>
      </c>
      <c r="BP7" s="105" t="s">
        <v>279</v>
      </c>
      <c r="BQ7" s="105" t="s">
        <v>279</v>
      </c>
      <c r="BR7" s="105" t="s">
        <v>279</v>
      </c>
      <c r="BS7" s="105" t="s">
        <v>279</v>
      </c>
      <c r="BT7" s="105" t="s">
        <v>279</v>
      </c>
      <c r="BU7" s="105" t="s">
        <v>279</v>
      </c>
      <c r="BV7" s="105" t="s">
        <v>279</v>
      </c>
      <c r="BW7" s="105" t="s">
        <v>279</v>
      </c>
      <c r="BX7" s="105" t="s">
        <v>279</v>
      </c>
      <c r="BY7" s="105" t="s">
        <v>279</v>
      </c>
      <c r="BZ7" s="105" t="s">
        <v>279</v>
      </c>
      <c r="CA7" s="105" t="s">
        <v>279</v>
      </c>
      <c r="CB7" s="105" t="s">
        <v>279</v>
      </c>
      <c r="CC7" s="105" t="s">
        <v>279</v>
      </c>
      <c r="CD7" s="105" t="s">
        <v>279</v>
      </c>
      <c r="CE7" s="105" t="s">
        <v>279</v>
      </c>
      <c r="CF7" s="105" t="s">
        <v>279</v>
      </c>
      <c r="CG7" s="105" t="s">
        <v>279</v>
      </c>
      <c r="CH7" s="105" t="s">
        <v>279</v>
      </c>
      <c r="CI7" s="105" t="s">
        <v>279</v>
      </c>
      <c r="CJ7" s="105" t="s">
        <v>279</v>
      </c>
      <c r="CK7" s="105" t="s">
        <v>313</v>
      </c>
      <c r="CL7" s="105"/>
      <c r="CM7" s="105"/>
      <c r="CN7" s="106"/>
      <c r="CO7" s="106"/>
      <c r="CP7" s="106" t="s">
        <v>353</v>
      </c>
      <c r="CQ7" s="106" t="s">
        <v>353</v>
      </c>
      <c r="CR7" s="106" t="s">
        <v>353</v>
      </c>
      <c r="CS7" s="106" t="s">
        <v>353</v>
      </c>
      <c r="CT7" s="106" t="s">
        <v>330</v>
      </c>
      <c r="CU7" s="106" t="s">
        <v>279</v>
      </c>
      <c r="CV7" s="106"/>
      <c r="CW7" s="106"/>
    </row>
    <row r="8" spans="1:101" x14ac:dyDescent="0.25">
      <c r="A8" s="232" t="s">
        <v>297</v>
      </c>
      <c r="B8" s="228" t="s">
        <v>298</v>
      </c>
      <c r="C8" s="105" t="s">
        <v>298</v>
      </c>
      <c r="D8" s="105" t="s">
        <v>298</v>
      </c>
      <c r="E8" s="105" t="s">
        <v>298</v>
      </c>
      <c r="F8" s="105" t="s">
        <v>298</v>
      </c>
      <c r="G8" s="105" t="s">
        <v>298</v>
      </c>
      <c r="H8" s="105" t="s">
        <v>298</v>
      </c>
      <c r="I8" s="105" t="s">
        <v>298</v>
      </c>
      <c r="J8" s="105" t="s">
        <v>298</v>
      </c>
      <c r="K8" s="105" t="s">
        <v>298</v>
      </c>
      <c r="L8" s="105" t="s">
        <v>329</v>
      </c>
      <c r="M8" s="105" t="s">
        <v>298</v>
      </c>
      <c r="N8" s="105" t="s">
        <v>298</v>
      </c>
      <c r="O8" s="105" t="s">
        <v>330</v>
      </c>
      <c r="P8" s="105" t="s">
        <v>298</v>
      </c>
      <c r="Q8" s="105" t="s">
        <v>298</v>
      </c>
      <c r="R8" s="105" t="s">
        <v>145</v>
      </c>
      <c r="S8" s="105" t="s">
        <v>145</v>
      </c>
      <c r="T8" s="105" t="s">
        <v>145</v>
      </c>
      <c r="U8" s="105" t="s">
        <v>145</v>
      </c>
      <c r="V8" s="105" t="s">
        <v>299</v>
      </c>
      <c r="W8" s="105" t="s">
        <v>298</v>
      </c>
      <c r="X8" s="105" t="s">
        <v>298</v>
      </c>
      <c r="Y8" s="105" t="s">
        <v>298</v>
      </c>
      <c r="Z8" s="350"/>
      <c r="AA8" s="350" t="s">
        <v>299</v>
      </c>
      <c r="AB8" s="105" t="s">
        <v>299</v>
      </c>
      <c r="AC8" s="350"/>
      <c r="AD8" s="105" t="s">
        <v>298</v>
      </c>
      <c r="AE8" s="105" t="s">
        <v>181</v>
      </c>
      <c r="AF8" s="105" t="s">
        <v>276</v>
      </c>
      <c r="AG8" s="105" t="s">
        <v>276</v>
      </c>
      <c r="AH8" s="105" t="s">
        <v>276</v>
      </c>
      <c r="AI8" s="105" t="s">
        <v>276</v>
      </c>
      <c r="AJ8" s="350" t="s">
        <v>278</v>
      </c>
      <c r="AK8" s="105" t="s">
        <v>298</v>
      </c>
      <c r="AL8" s="105" t="s">
        <v>298</v>
      </c>
      <c r="AM8" s="105" t="s">
        <v>299</v>
      </c>
      <c r="AN8" s="105" t="s">
        <v>298</v>
      </c>
      <c r="AO8" s="105" t="s">
        <v>298</v>
      </c>
      <c r="AP8" s="105" t="s">
        <v>298</v>
      </c>
      <c r="AQ8" s="105" t="s">
        <v>298</v>
      </c>
      <c r="AR8" s="105" t="s">
        <v>298</v>
      </c>
      <c r="AS8" s="105" t="s">
        <v>298</v>
      </c>
      <c r="AT8" s="105" t="s">
        <v>298</v>
      </c>
      <c r="AU8" s="105"/>
      <c r="AV8" s="105"/>
      <c r="AW8" s="105" t="s">
        <v>298</v>
      </c>
      <c r="AX8" s="105" t="s">
        <v>276</v>
      </c>
      <c r="AY8" s="105" t="s">
        <v>276</v>
      </c>
      <c r="AZ8" s="105" t="s">
        <v>276</v>
      </c>
      <c r="BA8" s="105" t="s">
        <v>276</v>
      </c>
      <c r="BB8" s="105" t="s">
        <v>276</v>
      </c>
      <c r="BC8" s="105" t="s">
        <v>276</v>
      </c>
      <c r="BD8" s="105" t="s">
        <v>276</v>
      </c>
      <c r="BE8" s="105" t="s">
        <v>276</v>
      </c>
      <c r="BF8" s="105" t="s">
        <v>276</v>
      </c>
      <c r="BG8" s="105" t="s">
        <v>276</v>
      </c>
      <c r="BH8" s="105" t="s">
        <v>276</v>
      </c>
      <c r="BI8" s="105" t="s">
        <v>276</v>
      </c>
      <c r="BJ8" s="105" t="s">
        <v>276</v>
      </c>
      <c r="BK8" s="105" t="s">
        <v>276</v>
      </c>
      <c r="BL8" s="105" t="s">
        <v>298</v>
      </c>
      <c r="BM8" s="105" t="s">
        <v>276</v>
      </c>
      <c r="BN8" s="105" t="s">
        <v>276</v>
      </c>
      <c r="BO8" s="105" t="s">
        <v>276</v>
      </c>
      <c r="BP8" s="105" t="s">
        <v>276</v>
      </c>
      <c r="BQ8" s="105" t="s">
        <v>276</v>
      </c>
      <c r="BR8" s="105" t="s">
        <v>276</v>
      </c>
      <c r="BS8" s="105" t="s">
        <v>276</v>
      </c>
      <c r="BT8" s="105" t="s">
        <v>276</v>
      </c>
      <c r="BU8" s="105" t="s">
        <v>276</v>
      </c>
      <c r="BV8" s="105" t="s">
        <v>276</v>
      </c>
      <c r="BW8" s="105" t="s">
        <v>276</v>
      </c>
      <c r="BX8" s="105" t="s">
        <v>276</v>
      </c>
      <c r="BY8" s="105" t="s">
        <v>276</v>
      </c>
      <c r="BZ8" s="105" t="s">
        <v>276</v>
      </c>
      <c r="CA8" s="105" t="s">
        <v>276</v>
      </c>
      <c r="CB8" s="105" t="s">
        <v>276</v>
      </c>
      <c r="CC8" s="105" t="s">
        <v>276</v>
      </c>
      <c r="CD8" s="105" t="s">
        <v>276</v>
      </c>
      <c r="CE8" s="105" t="s">
        <v>276</v>
      </c>
      <c r="CF8" s="105" t="s">
        <v>276</v>
      </c>
      <c r="CG8" s="105" t="s">
        <v>276</v>
      </c>
      <c r="CH8" s="105" t="s">
        <v>276</v>
      </c>
      <c r="CI8" s="105" t="s">
        <v>276</v>
      </c>
      <c r="CJ8" s="105" t="s">
        <v>276</v>
      </c>
      <c r="CK8" s="105"/>
      <c r="CL8" s="105"/>
      <c r="CM8" s="105"/>
      <c r="CN8" s="106"/>
      <c r="CO8" s="106" t="s">
        <v>299</v>
      </c>
      <c r="CP8" s="106" t="s">
        <v>145</v>
      </c>
      <c r="CQ8" s="106" t="s">
        <v>145</v>
      </c>
      <c r="CR8" s="106" t="s">
        <v>145</v>
      </c>
      <c r="CS8" s="106" t="s">
        <v>145</v>
      </c>
      <c r="CT8" s="106" t="s">
        <v>298</v>
      </c>
      <c r="CU8" s="106" t="s">
        <v>298</v>
      </c>
      <c r="CV8" s="106" t="s">
        <v>298</v>
      </c>
      <c r="CW8" s="106" t="s">
        <v>298</v>
      </c>
    </row>
    <row r="9" spans="1:101" x14ac:dyDescent="0.25">
      <c r="A9" s="233" t="s">
        <v>70</v>
      </c>
      <c r="B9" s="273">
        <v>15</v>
      </c>
      <c r="C9" s="273">
        <v>18.75</v>
      </c>
      <c r="D9" s="273">
        <v>0</v>
      </c>
      <c r="E9" s="273">
        <v>15</v>
      </c>
      <c r="F9" s="273">
        <v>18.75</v>
      </c>
      <c r="G9" s="273">
        <v>4.3499999999999996</v>
      </c>
      <c r="H9" s="273">
        <v>16.25</v>
      </c>
      <c r="I9" s="273">
        <v>16.25</v>
      </c>
      <c r="J9" s="273">
        <v>16.25</v>
      </c>
      <c r="K9" s="273">
        <v>5.19</v>
      </c>
      <c r="L9" s="273">
        <v>300</v>
      </c>
      <c r="M9" s="273">
        <v>15.2</v>
      </c>
      <c r="N9" s="273">
        <v>15.2</v>
      </c>
      <c r="O9" s="273">
        <v>65</v>
      </c>
      <c r="P9" s="273">
        <v>8</v>
      </c>
      <c r="Q9" s="273">
        <v>5</v>
      </c>
      <c r="R9" s="273">
        <v>33.75</v>
      </c>
      <c r="S9" s="273">
        <v>33.75</v>
      </c>
      <c r="T9" s="273">
        <v>33.75</v>
      </c>
      <c r="U9" s="273">
        <v>33.75</v>
      </c>
      <c r="V9" s="273">
        <v>240</v>
      </c>
      <c r="W9" s="273">
        <v>25.8</v>
      </c>
      <c r="X9" s="273">
        <v>15</v>
      </c>
      <c r="Y9" s="273">
        <v>5.93</v>
      </c>
      <c r="Z9" s="351">
        <v>10000</v>
      </c>
      <c r="AA9" s="351">
        <v>50</v>
      </c>
      <c r="AB9" s="273">
        <v>30</v>
      </c>
      <c r="AC9" s="351">
        <v>10000</v>
      </c>
      <c r="AD9" s="273">
        <v>5.22</v>
      </c>
      <c r="AE9" s="273">
        <v>0</v>
      </c>
      <c r="AF9" s="273">
        <v>141</v>
      </c>
      <c r="AG9" s="273">
        <v>151</v>
      </c>
      <c r="AH9" s="273">
        <v>203</v>
      </c>
      <c r="AI9" s="273">
        <v>500</v>
      </c>
      <c r="AJ9" s="351">
        <v>5000</v>
      </c>
      <c r="AK9" s="273">
        <v>3.8</v>
      </c>
      <c r="AL9" s="273">
        <v>6.67</v>
      </c>
      <c r="AM9" s="273"/>
      <c r="AN9" s="273">
        <v>3.42</v>
      </c>
      <c r="AO9" s="273">
        <v>11.75</v>
      </c>
      <c r="AP9" s="273">
        <v>7.12</v>
      </c>
      <c r="AQ9" s="273">
        <v>11.75</v>
      </c>
      <c r="AR9" s="273">
        <v>7.12</v>
      </c>
      <c r="AS9" s="273">
        <v>11.75</v>
      </c>
      <c r="AT9" s="273">
        <v>7.12</v>
      </c>
      <c r="AU9" s="273">
        <v>3.81</v>
      </c>
      <c r="AV9" s="273">
        <v>5.22</v>
      </c>
      <c r="AW9" s="273">
        <v>5.93</v>
      </c>
      <c r="AX9" s="273">
        <v>256</v>
      </c>
      <c r="AY9" s="273">
        <v>274</v>
      </c>
      <c r="AZ9" s="273">
        <v>321</v>
      </c>
      <c r="BA9" s="273">
        <v>339</v>
      </c>
      <c r="BB9" s="273">
        <v>379</v>
      </c>
      <c r="BC9" s="273">
        <v>439</v>
      </c>
      <c r="BD9" s="273">
        <v>603</v>
      </c>
      <c r="BE9" s="273">
        <v>319</v>
      </c>
      <c r="BF9" s="273">
        <v>346</v>
      </c>
      <c r="BG9" s="273">
        <v>410</v>
      </c>
      <c r="BH9" s="273">
        <v>496</v>
      </c>
      <c r="BI9" s="273">
        <v>534</v>
      </c>
      <c r="BJ9" s="273">
        <v>563</v>
      </c>
      <c r="BK9" s="273">
        <v>624</v>
      </c>
      <c r="BL9" s="273">
        <v>6.49</v>
      </c>
      <c r="BM9" s="273">
        <v>276</v>
      </c>
      <c r="BN9" s="273">
        <v>295</v>
      </c>
      <c r="BO9" s="273">
        <v>341</v>
      </c>
      <c r="BP9" s="273">
        <v>359</v>
      </c>
      <c r="BQ9" s="273">
        <v>439</v>
      </c>
      <c r="BR9" s="273">
        <v>459</v>
      </c>
      <c r="BS9" s="273">
        <v>623</v>
      </c>
      <c r="BT9" s="273">
        <v>339</v>
      </c>
      <c r="BU9" s="273">
        <v>366</v>
      </c>
      <c r="BV9" s="273">
        <v>431</v>
      </c>
      <c r="BW9" s="273">
        <v>513</v>
      </c>
      <c r="BX9" s="273">
        <v>554</v>
      </c>
      <c r="BY9" s="273">
        <v>583.54</v>
      </c>
      <c r="BZ9" s="273">
        <v>644.63</v>
      </c>
      <c r="CA9" s="273">
        <v>244.41</v>
      </c>
      <c r="CB9" s="273">
        <v>390.23</v>
      </c>
      <c r="CC9" s="273">
        <v>435.37</v>
      </c>
      <c r="CD9" s="273">
        <v>563.57000000000005</v>
      </c>
      <c r="CE9" s="273">
        <v>617.76</v>
      </c>
      <c r="CF9" s="273">
        <v>301.95</v>
      </c>
      <c r="CG9" s="273">
        <v>348.78</v>
      </c>
      <c r="CH9" s="273">
        <v>411.76</v>
      </c>
      <c r="CI9" s="273">
        <v>521.21</v>
      </c>
      <c r="CJ9" s="273">
        <v>575.98</v>
      </c>
      <c r="CK9" s="273">
        <v>0</v>
      </c>
      <c r="CL9" s="273">
        <v>0</v>
      </c>
      <c r="CM9" s="273">
        <v>5.44</v>
      </c>
      <c r="CN9" s="27">
        <v>0</v>
      </c>
      <c r="CO9" s="27"/>
      <c r="CP9" s="27">
        <v>25</v>
      </c>
      <c r="CQ9" s="27">
        <v>25</v>
      </c>
      <c r="CR9" s="27">
        <v>25</v>
      </c>
      <c r="CS9" s="27">
        <v>25</v>
      </c>
      <c r="CT9" s="27">
        <v>11.25</v>
      </c>
      <c r="CU9" s="27"/>
      <c r="CV9" s="27"/>
      <c r="CW9" s="27"/>
    </row>
    <row r="10" spans="1:101" x14ac:dyDescent="0.25">
      <c r="A10" s="233" t="s">
        <v>71</v>
      </c>
      <c r="B10" s="28">
        <v>16.25</v>
      </c>
      <c r="C10" s="28">
        <v>18.75</v>
      </c>
      <c r="D10" s="28">
        <v>16.25</v>
      </c>
      <c r="E10" s="28">
        <v>15.2</v>
      </c>
      <c r="F10" s="28">
        <v>18.989999999999998</v>
      </c>
      <c r="G10" s="28">
        <v>4.72</v>
      </c>
      <c r="H10" s="28">
        <v>25</v>
      </c>
      <c r="I10" s="28">
        <v>25</v>
      </c>
      <c r="J10" s="28">
        <v>25</v>
      </c>
      <c r="K10" s="28">
        <v>5.13</v>
      </c>
      <c r="L10" s="28">
        <v>400</v>
      </c>
      <c r="M10" s="28">
        <v>15.2</v>
      </c>
      <c r="N10" s="28">
        <v>15.2</v>
      </c>
      <c r="O10" s="28">
        <v>65</v>
      </c>
      <c r="P10" s="28">
        <v>8</v>
      </c>
      <c r="Q10" s="28">
        <v>5.5</v>
      </c>
      <c r="R10" s="28">
        <v>75</v>
      </c>
      <c r="S10" s="28">
        <v>75</v>
      </c>
      <c r="T10" s="28">
        <v>75</v>
      </c>
      <c r="U10" s="28">
        <v>75</v>
      </c>
      <c r="V10" s="28">
        <v>246.28</v>
      </c>
      <c r="W10" s="28">
        <f t="shared" ref="W10" si="0">W9*(1+$C$3)</f>
        <v>26.3934</v>
      </c>
      <c r="X10" s="28">
        <v>16.25</v>
      </c>
      <c r="Y10" s="28">
        <v>5.97</v>
      </c>
      <c r="Z10" s="352">
        <v>10000</v>
      </c>
      <c r="AA10" s="352">
        <v>50</v>
      </c>
      <c r="AB10" s="28">
        <v>30.39</v>
      </c>
      <c r="AC10" s="352">
        <v>10000</v>
      </c>
      <c r="AD10" s="28">
        <v>5.82</v>
      </c>
      <c r="AE10" s="28">
        <v>0</v>
      </c>
      <c r="AF10" s="28">
        <v>152</v>
      </c>
      <c r="AG10" s="28">
        <v>170</v>
      </c>
      <c r="AH10" s="28">
        <v>221</v>
      </c>
      <c r="AI10" s="28">
        <v>500</v>
      </c>
      <c r="AJ10" s="351">
        <v>5000</v>
      </c>
      <c r="AK10" s="28">
        <v>5.43</v>
      </c>
      <c r="AL10" s="28">
        <v>10.28</v>
      </c>
      <c r="AM10" s="28">
        <v>12.3</v>
      </c>
      <c r="AN10" s="28">
        <v>4.68</v>
      </c>
      <c r="AO10" s="28">
        <v>11.86</v>
      </c>
      <c r="AP10" s="28">
        <v>7.14</v>
      </c>
      <c r="AQ10" s="28">
        <v>11.86</v>
      </c>
      <c r="AR10" s="28">
        <v>7.14</v>
      </c>
      <c r="AS10" s="28">
        <v>11.86</v>
      </c>
      <c r="AT10" s="28">
        <v>7.14</v>
      </c>
      <c r="AU10" s="28">
        <v>2.85</v>
      </c>
      <c r="AV10" s="28">
        <v>5.76</v>
      </c>
      <c r="AW10" s="28">
        <v>5.97</v>
      </c>
      <c r="AX10" s="28">
        <v>227</v>
      </c>
      <c r="AY10" s="28">
        <v>241</v>
      </c>
      <c r="AZ10" s="28">
        <v>318</v>
      </c>
      <c r="BA10" s="28">
        <v>331</v>
      </c>
      <c r="BB10" s="28">
        <v>384</v>
      </c>
      <c r="BC10" s="28">
        <v>425</v>
      </c>
      <c r="BD10" s="28">
        <v>470</v>
      </c>
      <c r="BE10" s="28">
        <v>309</v>
      </c>
      <c r="BF10" s="28">
        <v>328</v>
      </c>
      <c r="BG10" s="28">
        <v>392</v>
      </c>
      <c r="BH10" s="28">
        <v>440</v>
      </c>
      <c r="BI10" s="28">
        <v>514</v>
      </c>
      <c r="BJ10" s="28">
        <v>572.51</v>
      </c>
      <c r="BK10" s="28">
        <v>605</v>
      </c>
      <c r="BL10" s="28">
        <v>6.75</v>
      </c>
      <c r="BM10" s="28">
        <v>283.86</v>
      </c>
      <c r="BN10" s="28">
        <v>298.47000000000003</v>
      </c>
      <c r="BO10" s="28">
        <v>374.91</v>
      </c>
      <c r="BP10" s="28">
        <v>388.46</v>
      </c>
      <c r="BQ10" s="28">
        <v>441.56</v>
      </c>
      <c r="BR10" s="28">
        <v>482.43</v>
      </c>
      <c r="BS10" s="28">
        <v>526.66</v>
      </c>
      <c r="BT10" s="28">
        <v>384.81</v>
      </c>
      <c r="BU10" s="28">
        <v>403.81</v>
      </c>
      <c r="BV10" s="28">
        <v>467.77</v>
      </c>
      <c r="BW10" s="28">
        <v>515.67999999999995</v>
      </c>
      <c r="BX10" s="28">
        <v>589.85</v>
      </c>
      <c r="BY10" s="28">
        <v>703.1</v>
      </c>
      <c r="BZ10" s="28">
        <v>735.19</v>
      </c>
      <c r="CA10" s="28">
        <v>264.26</v>
      </c>
      <c r="CB10" s="28">
        <v>386.11</v>
      </c>
      <c r="CC10" s="28">
        <v>420.83</v>
      </c>
      <c r="CD10" s="28">
        <v>480.28</v>
      </c>
      <c r="CE10" s="28">
        <v>550.15</v>
      </c>
      <c r="CF10" s="28">
        <v>276.38</v>
      </c>
      <c r="CG10" s="28">
        <v>344.83</v>
      </c>
      <c r="CH10" s="28">
        <v>383.91</v>
      </c>
      <c r="CI10" s="28">
        <v>472.78</v>
      </c>
      <c r="CJ10" s="28">
        <v>482.19</v>
      </c>
      <c r="CK10" s="28">
        <v>0</v>
      </c>
      <c r="CL10" s="28">
        <v>0</v>
      </c>
      <c r="CM10" s="28">
        <v>5.31</v>
      </c>
      <c r="CN10" s="28">
        <v>9.4</v>
      </c>
      <c r="CO10" s="28">
        <v>7.3</v>
      </c>
      <c r="CP10" s="28">
        <v>24.99</v>
      </c>
      <c r="CQ10" s="28">
        <v>24.99</v>
      </c>
      <c r="CR10" s="28">
        <v>24.99</v>
      </c>
      <c r="CS10" s="28">
        <v>24.99</v>
      </c>
      <c r="CT10" s="28">
        <v>11.25</v>
      </c>
      <c r="CU10" s="28">
        <v>8.1999999999999993</v>
      </c>
      <c r="CV10" s="28">
        <v>4.72</v>
      </c>
      <c r="CW10" s="28">
        <v>2.91</v>
      </c>
    </row>
    <row r="11" spans="1:101" x14ac:dyDescent="0.25">
      <c r="A11" s="259" t="s">
        <v>311</v>
      </c>
      <c r="B11" s="28">
        <f t="shared" ref="B11:AW11" si="1">B10*1.003</f>
        <v>16.298749999999998</v>
      </c>
      <c r="C11" s="28">
        <f t="shared" si="1"/>
        <v>18.806249999999999</v>
      </c>
      <c r="D11" s="28">
        <f t="shared" si="1"/>
        <v>16.298749999999998</v>
      </c>
      <c r="E11" s="28">
        <f t="shared" si="1"/>
        <v>15.245599999999998</v>
      </c>
      <c r="F11" s="28">
        <f t="shared" si="1"/>
        <v>19.046969999999995</v>
      </c>
      <c r="G11" s="28">
        <f t="shared" si="1"/>
        <v>4.7341599999999993</v>
      </c>
      <c r="H11" s="28">
        <f t="shared" si="1"/>
        <v>25.074999999999996</v>
      </c>
      <c r="I11" s="28">
        <f t="shared" si="1"/>
        <v>25.074999999999996</v>
      </c>
      <c r="J11" s="28">
        <f t="shared" si="1"/>
        <v>25.074999999999996</v>
      </c>
      <c r="K11" s="28">
        <f t="shared" si="1"/>
        <v>5.145389999999999</v>
      </c>
      <c r="L11" s="28">
        <f t="shared" si="1"/>
        <v>401.19999999999993</v>
      </c>
      <c r="M11" s="28">
        <f t="shared" si="1"/>
        <v>15.245599999999998</v>
      </c>
      <c r="N11" s="28">
        <f t="shared" si="1"/>
        <v>15.245599999999998</v>
      </c>
      <c r="O11" s="28">
        <f t="shared" si="1"/>
        <v>65.194999999999993</v>
      </c>
      <c r="P11" s="28">
        <f t="shared" si="1"/>
        <v>8.0239999999999991</v>
      </c>
      <c r="Q11" s="28">
        <f t="shared" si="1"/>
        <v>5.5164999999999997</v>
      </c>
      <c r="R11" s="28">
        <f t="shared" si="1"/>
        <v>75.224999999999994</v>
      </c>
      <c r="S11" s="28">
        <f t="shared" si="1"/>
        <v>75.224999999999994</v>
      </c>
      <c r="T11" s="28">
        <f t="shared" si="1"/>
        <v>75.224999999999994</v>
      </c>
      <c r="U11" s="28">
        <f t="shared" si="1"/>
        <v>75.224999999999994</v>
      </c>
      <c r="V11" s="28">
        <f t="shared" si="1"/>
        <v>247.01883999999998</v>
      </c>
      <c r="W11" s="28">
        <f t="shared" si="1"/>
        <v>26.472580199999996</v>
      </c>
      <c r="X11" s="28">
        <f t="shared" si="1"/>
        <v>16.298749999999998</v>
      </c>
      <c r="Y11" s="28">
        <f t="shared" si="1"/>
        <v>5.9879099999999994</v>
      </c>
      <c r="Z11" s="352">
        <v>10000</v>
      </c>
      <c r="AA11" s="352">
        <v>50</v>
      </c>
      <c r="AB11" s="28">
        <f t="shared" si="1"/>
        <v>30.481169999999999</v>
      </c>
      <c r="AC11" s="352">
        <v>10000</v>
      </c>
      <c r="AD11" s="28">
        <f t="shared" si="1"/>
        <v>5.8374600000000001</v>
      </c>
      <c r="AE11" s="28">
        <f t="shared" si="1"/>
        <v>0</v>
      </c>
      <c r="AF11" s="28">
        <f t="shared" si="1"/>
        <v>152.45599999999999</v>
      </c>
      <c r="AG11" s="28">
        <f t="shared" si="1"/>
        <v>170.51</v>
      </c>
      <c r="AH11" s="28">
        <f t="shared" si="1"/>
        <v>221.66299999999998</v>
      </c>
      <c r="AI11" s="28">
        <f t="shared" si="1"/>
        <v>501.49999999999994</v>
      </c>
      <c r="AJ11" s="351">
        <v>5000</v>
      </c>
      <c r="AK11" s="28">
        <f t="shared" si="1"/>
        <v>5.4462899999999994</v>
      </c>
      <c r="AL11" s="28">
        <f t="shared" si="1"/>
        <v>10.310839999999999</v>
      </c>
      <c r="AM11" s="28">
        <f t="shared" si="1"/>
        <v>12.3369</v>
      </c>
      <c r="AN11" s="28">
        <f t="shared" si="1"/>
        <v>4.6940399999999993</v>
      </c>
      <c r="AO11" s="28">
        <f t="shared" si="1"/>
        <v>11.895579999999999</v>
      </c>
      <c r="AP11" s="28">
        <f t="shared" si="1"/>
        <v>7.1614199999999988</v>
      </c>
      <c r="AQ11" s="28">
        <f t="shared" si="1"/>
        <v>11.895579999999999</v>
      </c>
      <c r="AR11" s="28">
        <f t="shared" si="1"/>
        <v>7.1614199999999988</v>
      </c>
      <c r="AS11" s="28">
        <f t="shared" si="1"/>
        <v>11.895579999999999</v>
      </c>
      <c r="AT11" s="28">
        <f t="shared" si="1"/>
        <v>7.1614199999999988</v>
      </c>
      <c r="AU11" s="28">
        <f t="shared" si="1"/>
        <v>2.8585499999999997</v>
      </c>
      <c r="AV11" s="28">
        <f t="shared" si="1"/>
        <v>5.7772799999999993</v>
      </c>
      <c r="AW11" s="28">
        <f t="shared" si="1"/>
        <v>5.9879099999999994</v>
      </c>
      <c r="AX11" s="28">
        <v>231.11</v>
      </c>
      <c r="AY11" s="28">
        <v>241.39</v>
      </c>
      <c r="AZ11" s="28">
        <v>326.22000000000003</v>
      </c>
      <c r="BA11" s="28">
        <v>336.5</v>
      </c>
      <c r="BB11" s="28">
        <v>375.68</v>
      </c>
      <c r="BC11" s="28">
        <v>424.98</v>
      </c>
      <c r="BD11" s="28">
        <v>503.53</v>
      </c>
      <c r="BE11" s="28">
        <v>315.58999999999997</v>
      </c>
      <c r="BF11" s="28">
        <v>328.34</v>
      </c>
      <c r="BG11" s="28">
        <v>392.29</v>
      </c>
      <c r="BH11" s="28">
        <v>440.21</v>
      </c>
      <c r="BI11" s="28">
        <v>515.42999999999995</v>
      </c>
      <c r="BJ11" s="28">
        <v>608.07000000000005</v>
      </c>
      <c r="BK11" s="28">
        <v>627.15</v>
      </c>
      <c r="BL11" s="28">
        <f>BL10*1.003</f>
        <v>6.770249999999999</v>
      </c>
      <c r="BM11" s="28">
        <v>313.08999999999997</v>
      </c>
      <c r="BN11" s="28">
        <v>323.37</v>
      </c>
      <c r="BO11" s="28">
        <v>408.19</v>
      </c>
      <c r="BP11" s="28">
        <v>418.47</v>
      </c>
      <c r="BQ11" s="28">
        <v>457.66</v>
      </c>
      <c r="BR11" s="28">
        <v>506.95</v>
      </c>
      <c r="BS11" s="28">
        <v>559.1</v>
      </c>
      <c r="BT11" s="28">
        <v>389.15</v>
      </c>
      <c r="BU11" s="28">
        <v>401.9</v>
      </c>
      <c r="BV11" s="28">
        <v>465.86</v>
      </c>
      <c r="BW11" s="28">
        <v>513.78</v>
      </c>
      <c r="BX11" s="28">
        <v>588.99</v>
      </c>
      <c r="BY11" s="28">
        <v>735.62</v>
      </c>
      <c r="BZ11" s="28">
        <v>754.7</v>
      </c>
      <c r="CA11" s="28">
        <v>266.77999999999997</v>
      </c>
      <c r="CB11" s="28">
        <v>374.87</v>
      </c>
      <c r="CC11" s="28">
        <v>420.03</v>
      </c>
      <c r="CD11" s="28">
        <v>510.82</v>
      </c>
      <c r="CE11" s="28">
        <v>606.30999999999995</v>
      </c>
      <c r="CF11" s="28">
        <v>289.14</v>
      </c>
      <c r="CG11" s="28">
        <v>357.29</v>
      </c>
      <c r="CH11" s="28">
        <v>397.92</v>
      </c>
      <c r="CI11" s="28">
        <v>495.98</v>
      </c>
      <c r="CJ11" s="28">
        <v>507.17</v>
      </c>
      <c r="CK11" s="28">
        <f t="shared" ref="CK11:CW11" si="2">CK10*1.003</f>
        <v>0</v>
      </c>
      <c r="CL11" s="28">
        <f t="shared" si="2"/>
        <v>0</v>
      </c>
      <c r="CM11" s="28">
        <f t="shared" si="2"/>
        <v>5.3259299999999987</v>
      </c>
      <c r="CN11" s="28">
        <f t="shared" si="2"/>
        <v>9.4281999999999986</v>
      </c>
      <c r="CO11" s="28">
        <f t="shared" si="2"/>
        <v>7.3218999999999994</v>
      </c>
      <c r="CP11" s="28">
        <f t="shared" si="2"/>
        <v>25.064969999999995</v>
      </c>
      <c r="CQ11" s="28">
        <f t="shared" si="2"/>
        <v>25.064969999999995</v>
      </c>
      <c r="CR11" s="28">
        <f t="shared" si="2"/>
        <v>25.064969999999995</v>
      </c>
      <c r="CS11" s="28">
        <f t="shared" si="2"/>
        <v>25.064969999999995</v>
      </c>
      <c r="CT11" s="28">
        <f t="shared" si="2"/>
        <v>11.28375</v>
      </c>
      <c r="CU11" s="28">
        <f t="shared" si="2"/>
        <v>8.2245999999999988</v>
      </c>
      <c r="CV11" s="28">
        <f t="shared" si="2"/>
        <v>4.7341599999999993</v>
      </c>
      <c r="CW11" s="28">
        <f t="shared" si="2"/>
        <v>2.91873</v>
      </c>
    </row>
    <row r="12" spans="1:101" x14ac:dyDescent="0.25">
      <c r="A12" s="259" t="s">
        <v>318</v>
      </c>
      <c r="B12" s="28">
        <f>B11*(1+$C4)</f>
        <v>16.657322499999999</v>
      </c>
      <c r="C12" s="28">
        <f t="shared" ref="C12:BO12" si="3">C11*(1+$C4)</f>
        <v>19.219987499999998</v>
      </c>
      <c r="D12" s="28">
        <f t="shared" si="3"/>
        <v>16.657322499999999</v>
      </c>
      <c r="E12" s="28">
        <f t="shared" si="3"/>
        <v>15.581003199999998</v>
      </c>
      <c r="F12" s="28">
        <f t="shared" si="3"/>
        <v>19.466003339999993</v>
      </c>
      <c r="G12" s="28">
        <f t="shared" si="3"/>
        <v>4.8383115199999995</v>
      </c>
      <c r="H12" s="28">
        <f t="shared" si="3"/>
        <v>25.626649999999994</v>
      </c>
      <c r="I12" s="28">
        <f t="shared" si="3"/>
        <v>25.626649999999994</v>
      </c>
      <c r="J12" s="28">
        <f t="shared" si="3"/>
        <v>25.626649999999994</v>
      </c>
      <c r="K12" s="28">
        <f t="shared" si="3"/>
        <v>5.2585885799999987</v>
      </c>
      <c r="L12" s="28">
        <f t="shared" si="3"/>
        <v>410.02639999999991</v>
      </c>
      <c r="M12" s="28">
        <f t="shared" si="3"/>
        <v>15.581003199999998</v>
      </c>
      <c r="N12" s="28">
        <f t="shared" si="3"/>
        <v>15.581003199999998</v>
      </c>
      <c r="O12" s="28">
        <f t="shared" si="3"/>
        <v>66.629289999999997</v>
      </c>
      <c r="P12" s="28">
        <f t="shared" si="3"/>
        <v>8.2005279999999985</v>
      </c>
      <c r="Q12" s="28">
        <f t="shared" si="3"/>
        <v>5.6378629999999994</v>
      </c>
      <c r="R12" s="28">
        <f t="shared" si="3"/>
        <v>76.879949999999994</v>
      </c>
      <c r="S12" s="28">
        <f t="shared" si="3"/>
        <v>76.879949999999994</v>
      </c>
      <c r="T12" s="28">
        <f t="shared" si="3"/>
        <v>76.879949999999994</v>
      </c>
      <c r="U12" s="28">
        <f t="shared" si="3"/>
        <v>76.879949999999994</v>
      </c>
      <c r="V12" s="28">
        <f t="shared" si="3"/>
        <v>252.45325448</v>
      </c>
      <c r="W12" s="28">
        <f t="shared" si="3"/>
        <v>27.054976964399998</v>
      </c>
      <c r="X12" s="28">
        <f t="shared" si="3"/>
        <v>16.657322499999999</v>
      </c>
      <c r="Y12" s="28">
        <f t="shared" si="3"/>
        <v>6.1196440199999991</v>
      </c>
      <c r="Z12" s="352">
        <f>Z11</f>
        <v>10000</v>
      </c>
      <c r="AA12" s="352">
        <v>50</v>
      </c>
      <c r="AB12" s="28">
        <f t="shared" si="3"/>
        <v>31.151755739999999</v>
      </c>
      <c r="AC12" s="352">
        <f>AC11</f>
        <v>10000</v>
      </c>
      <c r="AD12" s="28">
        <f t="shared" si="3"/>
        <v>5.9658841200000001</v>
      </c>
      <c r="AE12" s="28">
        <f t="shared" si="3"/>
        <v>0</v>
      </c>
      <c r="AF12" s="28">
        <f t="shared" si="3"/>
        <v>155.81003199999998</v>
      </c>
      <c r="AG12" s="28">
        <f t="shared" si="3"/>
        <v>174.26121999999998</v>
      </c>
      <c r="AH12" s="28">
        <f t="shared" si="3"/>
        <v>226.53958599999999</v>
      </c>
      <c r="AI12" s="28">
        <f t="shared" si="3"/>
        <v>512.5329999999999</v>
      </c>
      <c r="AJ12" s="351">
        <v>5000</v>
      </c>
      <c r="AK12" s="28">
        <f t="shared" si="3"/>
        <v>5.5661083799999993</v>
      </c>
      <c r="AL12" s="28">
        <f t="shared" si="3"/>
        <v>10.537678479999999</v>
      </c>
      <c r="AM12" s="28">
        <f t="shared" ref="AM12" si="4">AM11*(1+$C4)</f>
        <v>12.608311800000001</v>
      </c>
      <c r="AN12" s="28">
        <f t="shared" si="3"/>
        <v>4.7973088799999992</v>
      </c>
      <c r="AO12" s="28">
        <f t="shared" si="3"/>
        <v>12.157282759999999</v>
      </c>
      <c r="AP12" s="28">
        <f t="shared" si="3"/>
        <v>7.3189712399999989</v>
      </c>
      <c r="AQ12" s="28">
        <f t="shared" si="3"/>
        <v>12.157282759999999</v>
      </c>
      <c r="AR12" s="28">
        <f t="shared" si="3"/>
        <v>7.3189712399999989</v>
      </c>
      <c r="AS12" s="28">
        <f t="shared" si="3"/>
        <v>12.157282759999999</v>
      </c>
      <c r="AT12" s="28">
        <f t="shared" si="3"/>
        <v>7.3189712399999989</v>
      </c>
      <c r="AU12" s="28">
        <f t="shared" si="3"/>
        <v>2.9214380999999996</v>
      </c>
      <c r="AV12" s="28">
        <f t="shared" si="3"/>
        <v>5.9043801599999997</v>
      </c>
      <c r="AW12" s="28">
        <f t="shared" si="3"/>
        <v>6.1196440199999991</v>
      </c>
      <c r="AX12" s="28">
        <f t="shared" si="3"/>
        <v>236.19442000000001</v>
      </c>
      <c r="AY12" s="28">
        <f t="shared" si="3"/>
        <v>246.70058</v>
      </c>
      <c r="AZ12" s="28">
        <f t="shared" si="3"/>
        <v>333.39684000000005</v>
      </c>
      <c r="BA12" s="28">
        <f t="shared" si="3"/>
        <v>343.90300000000002</v>
      </c>
      <c r="BB12" s="28">
        <f t="shared" si="3"/>
        <v>383.94496000000004</v>
      </c>
      <c r="BC12" s="28">
        <f t="shared" si="3"/>
        <v>434.32956000000001</v>
      </c>
      <c r="BD12" s="28">
        <f t="shared" si="3"/>
        <v>514.60766000000001</v>
      </c>
      <c r="BE12" s="28">
        <f t="shared" si="3"/>
        <v>322.53297999999995</v>
      </c>
      <c r="BF12" s="28">
        <f t="shared" si="3"/>
        <v>335.56347999999997</v>
      </c>
      <c r="BG12" s="28">
        <f t="shared" si="3"/>
        <v>400.92038000000002</v>
      </c>
      <c r="BH12" s="28">
        <f t="shared" si="3"/>
        <v>449.89461999999997</v>
      </c>
      <c r="BI12" s="28">
        <f t="shared" si="3"/>
        <v>526.76945999999998</v>
      </c>
      <c r="BJ12" s="28">
        <f t="shared" si="3"/>
        <v>621.44754000000012</v>
      </c>
      <c r="BK12" s="28">
        <f t="shared" si="3"/>
        <v>640.94730000000004</v>
      </c>
      <c r="BL12" s="28">
        <f t="shared" si="3"/>
        <v>6.9191954999999989</v>
      </c>
      <c r="BM12" s="28">
        <f t="shared" si="3"/>
        <v>319.97798</v>
      </c>
      <c r="BN12" s="28">
        <f t="shared" si="3"/>
        <v>330.48414000000002</v>
      </c>
      <c r="BO12" s="28">
        <f t="shared" si="3"/>
        <v>417.17018000000002</v>
      </c>
      <c r="BP12" s="28">
        <f t="shared" ref="BP12:CM12" si="5">BP11*(1+$C4)</f>
        <v>427.67634000000004</v>
      </c>
      <c r="BQ12" s="28">
        <f t="shared" si="5"/>
        <v>467.72852000000006</v>
      </c>
      <c r="BR12" s="28">
        <f t="shared" si="5"/>
        <v>518.10289999999998</v>
      </c>
      <c r="BS12" s="28">
        <f t="shared" si="5"/>
        <v>571.40020000000004</v>
      </c>
      <c r="BT12" s="28">
        <f t="shared" si="5"/>
        <v>397.71129999999999</v>
      </c>
      <c r="BU12" s="28">
        <f t="shared" si="5"/>
        <v>410.74180000000001</v>
      </c>
      <c r="BV12" s="28">
        <f t="shared" si="5"/>
        <v>476.10892000000001</v>
      </c>
      <c r="BW12" s="28">
        <f t="shared" si="5"/>
        <v>525.08316000000002</v>
      </c>
      <c r="BX12" s="28">
        <f t="shared" si="5"/>
        <v>601.94777999999997</v>
      </c>
      <c r="BY12" s="28">
        <f t="shared" si="5"/>
        <v>751.80363999999997</v>
      </c>
      <c r="BZ12" s="28">
        <f t="shared" si="5"/>
        <v>771.30340000000001</v>
      </c>
      <c r="CA12" s="28">
        <f t="shared" si="5"/>
        <v>272.64915999999999</v>
      </c>
      <c r="CB12" s="28">
        <f t="shared" si="5"/>
        <v>383.11714000000001</v>
      </c>
      <c r="CC12" s="28">
        <f t="shared" si="5"/>
        <v>429.27065999999996</v>
      </c>
      <c r="CD12" s="28">
        <f t="shared" si="5"/>
        <v>522.05804000000001</v>
      </c>
      <c r="CE12" s="28">
        <f t="shared" si="5"/>
        <v>619.64882</v>
      </c>
      <c r="CF12" s="28">
        <f t="shared" si="5"/>
        <v>295.50108</v>
      </c>
      <c r="CG12" s="28">
        <f t="shared" si="5"/>
        <v>365.15038000000004</v>
      </c>
      <c r="CH12" s="28">
        <f t="shared" si="5"/>
        <v>406.67424</v>
      </c>
      <c r="CI12" s="28">
        <f t="shared" si="5"/>
        <v>506.89156000000003</v>
      </c>
      <c r="CJ12" s="28">
        <f t="shared" si="5"/>
        <v>518.32774000000006</v>
      </c>
      <c r="CK12" s="28">
        <f t="shared" si="5"/>
        <v>0</v>
      </c>
      <c r="CL12" s="28">
        <f t="shared" si="5"/>
        <v>0</v>
      </c>
      <c r="CM12" s="28">
        <f t="shared" si="5"/>
        <v>5.4431004599999984</v>
      </c>
      <c r="CN12" s="28">
        <f t="shared" ref="CN12:CW12" si="6">CN11*(1+$C4)</f>
        <v>9.6356203999999988</v>
      </c>
      <c r="CO12" s="28">
        <f t="shared" ref="CO12" si="7">CO11*(1+$C4)</f>
        <v>7.4829817999999992</v>
      </c>
      <c r="CP12" s="28">
        <f t="shared" si="6"/>
        <v>25.616399339999997</v>
      </c>
      <c r="CQ12" s="28">
        <f t="shared" si="6"/>
        <v>25.616399339999997</v>
      </c>
      <c r="CR12" s="28">
        <f t="shared" si="6"/>
        <v>25.616399339999997</v>
      </c>
      <c r="CS12" s="28">
        <f t="shared" si="6"/>
        <v>25.616399339999997</v>
      </c>
      <c r="CT12" s="28">
        <f t="shared" si="6"/>
        <v>11.531992499999999</v>
      </c>
      <c r="CU12" s="28">
        <f t="shared" si="6"/>
        <v>8.4055411999999983</v>
      </c>
      <c r="CV12" s="28">
        <f t="shared" si="6"/>
        <v>4.8383115199999995</v>
      </c>
      <c r="CW12" s="28">
        <f t="shared" si="6"/>
        <v>2.9829420600000001</v>
      </c>
    </row>
    <row r="13" spans="1:101" x14ac:dyDescent="0.25">
      <c r="A13" s="234"/>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row>
  </sheetData>
  <mergeCells count="1">
    <mergeCell ref="A1:C1"/>
  </mergeCells>
  <phoneticPr fontId="31"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X1317"/>
  <sheetViews>
    <sheetView topLeftCell="A733" zoomScale="120" zoomScaleNormal="120" zoomScalePageLayoutView="120" workbookViewId="0">
      <selection activeCell="D767" sqref="D767"/>
    </sheetView>
  </sheetViews>
  <sheetFormatPr defaultColWidth="9.140625" defaultRowHeight="15" x14ac:dyDescent="0.25"/>
  <cols>
    <col min="1" max="2" width="17.140625" style="18" customWidth="1"/>
    <col min="3" max="3" width="7.140625" style="18" customWidth="1"/>
    <col min="4" max="4" width="19.85546875" style="162" bestFit="1" customWidth="1"/>
    <col min="5" max="5" width="18.28515625" style="156" bestFit="1" customWidth="1"/>
    <col min="6" max="6" width="12.42578125" style="18" bestFit="1" customWidth="1"/>
    <col min="7" max="7" width="14" style="18" bestFit="1" customWidth="1"/>
    <col min="8" max="8" width="16.28515625" style="18" bestFit="1" customWidth="1"/>
    <col min="9" max="9" width="11.140625" style="18" customWidth="1"/>
    <col min="10" max="10" width="9.140625" style="18"/>
    <col min="11" max="11" width="10.85546875" style="18" bestFit="1" customWidth="1"/>
    <col min="12" max="16384" width="9.140625" style="18"/>
  </cols>
  <sheetData>
    <row r="1" spans="1:17" x14ac:dyDescent="0.25">
      <c r="A1" s="34" t="s">
        <v>34</v>
      </c>
      <c r="B1" s="34"/>
      <c r="D1" s="157"/>
      <c r="E1" s="151"/>
      <c r="F1" s="34"/>
      <c r="G1" s="34"/>
      <c r="H1" s="34"/>
    </row>
    <row r="2" spans="1:17" x14ac:dyDescent="0.25">
      <c r="C2" s="39"/>
      <c r="D2" s="158"/>
      <c r="E2" s="152"/>
      <c r="F2" s="40"/>
      <c r="G2" s="34"/>
      <c r="H2" s="34"/>
    </row>
    <row r="3" spans="1:17" x14ac:dyDescent="0.25">
      <c r="A3" s="376" t="s">
        <v>336</v>
      </c>
      <c r="B3" s="377"/>
      <c r="C3" s="378"/>
      <c r="D3" s="159" t="s">
        <v>313</v>
      </c>
      <c r="E3" s="153" t="s">
        <v>343</v>
      </c>
      <c r="F3" s="372"/>
      <c r="G3" s="372"/>
      <c r="H3" s="372"/>
      <c r="J3" s="415" t="s">
        <v>104</v>
      </c>
      <c r="K3" s="416"/>
      <c r="L3" s="416"/>
      <c r="M3" s="416"/>
      <c r="N3" s="416"/>
      <c r="O3" s="416"/>
      <c r="P3" s="416"/>
      <c r="Q3" s="417"/>
    </row>
    <row r="4" spans="1:17" x14ac:dyDescent="0.25">
      <c r="A4" s="289" t="s">
        <v>91</v>
      </c>
      <c r="B4" s="289" t="s">
        <v>92</v>
      </c>
      <c r="C4" s="31" t="s">
        <v>312</v>
      </c>
      <c r="D4" s="160" t="s">
        <v>300</v>
      </c>
      <c r="E4" s="154" t="s">
        <v>301</v>
      </c>
      <c r="F4" s="42" t="s">
        <v>304</v>
      </c>
      <c r="G4" s="43" t="s">
        <v>302</v>
      </c>
      <c r="H4" s="31" t="s">
        <v>303</v>
      </c>
    </row>
    <row r="5" spans="1:17" x14ac:dyDescent="0.25">
      <c r="A5" s="24">
        <f>'Non Factor D Back Up'!B4</f>
        <v>1182</v>
      </c>
      <c r="B5" s="290"/>
      <c r="C5" s="35">
        <v>1</v>
      </c>
      <c r="D5" s="36">
        <f>'linked - DO NOT USE or DELETE'!D4</f>
        <v>627</v>
      </c>
      <c r="E5" s="25">
        <f>IF(F5=0,0,F5/D5)</f>
        <v>19.157894736842106</v>
      </c>
      <c r="F5" s="36">
        <f>'linked - DO NOT USE or DELETE'!F4</f>
        <v>12012</v>
      </c>
      <c r="G5" s="27">
        <f>H5/F5</f>
        <v>13.708791208791208</v>
      </c>
      <c r="H5" s="37">
        <f>'linked - DO NOT USE or DELETE'!H4</f>
        <v>164670</v>
      </c>
      <c r="J5" s="384" t="s">
        <v>114</v>
      </c>
      <c r="K5" s="385"/>
      <c r="L5" s="385"/>
      <c r="M5" s="385"/>
      <c r="N5" s="385"/>
      <c r="O5" s="385"/>
      <c r="P5" s="385"/>
      <c r="Q5" s="386"/>
    </row>
    <row r="6" spans="1:17" x14ac:dyDescent="0.25">
      <c r="A6" s="24">
        <f>'Non Factor D Back Up'!C4</f>
        <v>1288</v>
      </c>
      <c r="B6" s="291">
        <f>(A6-A5)/A5</f>
        <v>8.9678510998307953E-2</v>
      </c>
      <c r="C6" s="23">
        <v>2</v>
      </c>
      <c r="D6" s="36">
        <f>'linked - DO NOT USE or DELETE'!I4</f>
        <v>624</v>
      </c>
      <c r="E6" s="25">
        <f>IF(F6=0,0,F6/D6)</f>
        <v>27.080128205128204</v>
      </c>
      <c r="F6" s="36">
        <f>'linked - DO NOT USE or DELETE'!K4</f>
        <v>16898</v>
      </c>
      <c r="G6" s="27">
        <f>H6/F6</f>
        <v>13.300612498520534</v>
      </c>
      <c r="H6" s="37">
        <f>'linked - DO NOT USE or DELETE'!M4</f>
        <v>224753.75</v>
      </c>
      <c r="J6" s="387"/>
      <c r="K6" s="388"/>
      <c r="L6" s="388"/>
      <c r="M6" s="388"/>
      <c r="N6" s="388"/>
      <c r="O6" s="388"/>
      <c r="P6" s="388"/>
      <c r="Q6" s="389"/>
    </row>
    <row r="7" spans="1:17" x14ac:dyDescent="0.25">
      <c r="A7" s="24">
        <f>'Non Factor D Back Up'!D4</f>
        <v>1495</v>
      </c>
      <c r="B7" s="291">
        <f t="shared" ref="B7:B14" si="0">(A7-A6)/A6</f>
        <v>0.16071428571428573</v>
      </c>
      <c r="C7" s="23">
        <v>3</v>
      </c>
      <c r="D7" s="36">
        <f>'linked - DO NOT USE or DELETE'!N4</f>
        <v>816</v>
      </c>
      <c r="E7" s="25">
        <f>IF(F7=0,0,F7/D7)</f>
        <v>28.301470588235293</v>
      </c>
      <c r="F7" s="36">
        <f>'linked - DO NOT USE or DELETE'!P4</f>
        <v>23094</v>
      </c>
      <c r="G7" s="27">
        <f>H7/F7</f>
        <v>13.587224820299644</v>
      </c>
      <c r="H7" s="38">
        <f>'linked - DO NOT USE or DELETE'!R4</f>
        <v>313783.37</v>
      </c>
      <c r="J7" s="387"/>
      <c r="K7" s="388"/>
      <c r="L7" s="388"/>
      <c r="M7" s="388"/>
      <c r="N7" s="388"/>
      <c r="O7" s="388"/>
      <c r="P7" s="388"/>
      <c r="Q7" s="389"/>
    </row>
    <row r="8" spans="1:17" x14ac:dyDescent="0.25">
      <c r="A8" s="24">
        <f>'Non Factor D Back Up'!E4</f>
        <v>1470</v>
      </c>
      <c r="B8" s="291">
        <f t="shared" si="0"/>
        <v>-1.6722408026755852E-2</v>
      </c>
      <c r="C8" s="23">
        <v>4</v>
      </c>
      <c r="D8" s="36">
        <f>'linked - DO NOT USE or DELETE'!S4</f>
        <v>721</v>
      </c>
      <c r="E8" s="25">
        <f>IF(F8=0,0,F8/D8)</f>
        <v>28.009708737864077</v>
      </c>
      <c r="F8" s="36">
        <f>'linked - DO NOT USE or DELETE'!U4</f>
        <v>20195</v>
      </c>
      <c r="G8" s="27">
        <f>H8/F8</f>
        <v>13.730450111413717</v>
      </c>
      <c r="H8" s="38">
        <f>'linked - DO NOT USE or DELETE'!W4</f>
        <v>277286.44</v>
      </c>
      <c r="J8" s="387"/>
      <c r="K8" s="388"/>
      <c r="L8" s="388"/>
      <c r="M8" s="388"/>
      <c r="N8" s="388"/>
      <c r="O8" s="388"/>
      <c r="P8" s="388"/>
      <c r="Q8" s="389"/>
    </row>
    <row r="9" spans="1:17" x14ac:dyDescent="0.25">
      <c r="A9" s="24">
        <f>'Non Factor D Back Up'!F4</f>
        <v>1542</v>
      </c>
      <c r="B9" s="291">
        <f t="shared" si="0"/>
        <v>4.8979591836734691E-2</v>
      </c>
      <c r="C9" s="23">
        <f t="shared" ref="C9:C14" si="1">C8+1</f>
        <v>5</v>
      </c>
      <c r="D9" s="36">
        <f>'linked - DO NOT USE or DELETE'!X4</f>
        <v>849</v>
      </c>
      <c r="E9" s="25">
        <f>IF(F9=0,0,F9/D9)</f>
        <v>25.514134275618375</v>
      </c>
      <c r="F9" s="36">
        <f>'linked - DO NOT USE or DELETE'!Z4</f>
        <v>21661.5</v>
      </c>
      <c r="G9" s="27">
        <f>H9/F9</f>
        <v>13.728129630911987</v>
      </c>
      <c r="H9" s="38">
        <f>'linked - DO NOT USE or DELETE'!AB4</f>
        <v>297371.88</v>
      </c>
      <c r="J9" s="387"/>
      <c r="K9" s="388"/>
      <c r="L9" s="388"/>
      <c r="M9" s="388"/>
      <c r="N9" s="388"/>
      <c r="O9" s="388"/>
      <c r="P9" s="388"/>
      <c r="Q9" s="389"/>
    </row>
    <row r="10" spans="1:17" x14ac:dyDescent="0.25">
      <c r="A10" s="24">
        <f>'Non Factor D Back Up'!G4</f>
        <v>1592</v>
      </c>
      <c r="B10" s="291">
        <f t="shared" si="0"/>
        <v>3.2425421530479899E-2</v>
      </c>
      <c r="C10" s="23">
        <f t="shared" si="1"/>
        <v>6</v>
      </c>
      <c r="D10" s="168">
        <f>TREND(D$5:D$9,A$5:A$9,A10)</f>
        <v>850.11237070872028</v>
      </c>
      <c r="E10" s="169">
        <v>37</v>
      </c>
      <c r="F10" s="168">
        <f>D10*E10</f>
        <v>31454.157716222649</v>
      </c>
      <c r="G10" s="165">
        <v>13.75</v>
      </c>
      <c r="H10" s="170">
        <f>F10*G10</f>
        <v>432494.66859806143</v>
      </c>
      <c r="J10" s="387"/>
      <c r="K10" s="388"/>
      <c r="L10" s="388"/>
      <c r="M10" s="388"/>
      <c r="N10" s="388"/>
      <c r="O10" s="388"/>
      <c r="P10" s="388"/>
      <c r="Q10" s="389"/>
    </row>
    <row r="11" spans="1:17" x14ac:dyDescent="0.25">
      <c r="A11" s="24">
        <f>'Non Factor D Back Up'!H4</f>
        <v>1642</v>
      </c>
      <c r="B11" s="291">
        <f t="shared" si="0"/>
        <v>3.1407035175879394E-2</v>
      </c>
      <c r="C11" s="23">
        <f t="shared" si="1"/>
        <v>7</v>
      </c>
      <c r="D11" s="168">
        <f t="shared" ref="D11" si="2">TREND(D$5:D$9,A$5:A$9,A11)</f>
        <v>881.32101025824227</v>
      </c>
      <c r="E11" s="169">
        <v>37</v>
      </c>
      <c r="F11" s="168">
        <f>D11*E11</f>
        <v>32608.877379554964</v>
      </c>
      <c r="G11" s="229">
        <f>'DDS Rates for Amend'!B9</f>
        <v>15</v>
      </c>
      <c r="H11" s="170">
        <f>F11*G11</f>
        <v>489133.16069332446</v>
      </c>
      <c r="J11" s="387"/>
      <c r="K11" s="388"/>
      <c r="L11" s="388"/>
      <c r="M11" s="388"/>
      <c r="N11" s="388"/>
      <c r="O11" s="388"/>
      <c r="P11" s="388"/>
      <c r="Q11" s="389"/>
    </row>
    <row r="12" spans="1:17" x14ac:dyDescent="0.25">
      <c r="A12" s="24">
        <f>'Non Factor D Back Up'!I4</f>
        <v>1692</v>
      </c>
      <c r="B12" s="291">
        <f t="shared" si="0"/>
        <v>3.0450669914738125E-2</v>
      </c>
      <c r="C12" s="23">
        <f t="shared" si="1"/>
        <v>8</v>
      </c>
      <c r="D12" s="168">
        <v>887</v>
      </c>
      <c r="E12" s="169">
        <v>37</v>
      </c>
      <c r="F12" s="168">
        <f>D12*E12</f>
        <v>32819</v>
      </c>
      <c r="G12" s="229">
        <f>'DDS Rates for Amend'!B10</f>
        <v>16.25</v>
      </c>
      <c r="H12" s="170">
        <f>F12*G12</f>
        <v>533308.75</v>
      </c>
      <c r="I12" s="18" t="s">
        <v>15</v>
      </c>
      <c r="J12" s="387"/>
      <c r="K12" s="388"/>
      <c r="L12" s="388"/>
      <c r="M12" s="388"/>
      <c r="N12" s="388"/>
      <c r="O12" s="388"/>
      <c r="P12" s="388"/>
      <c r="Q12" s="389"/>
    </row>
    <row r="13" spans="1:17" x14ac:dyDescent="0.25">
      <c r="A13" s="24">
        <f>'Non Factor D Back Up'!J4</f>
        <v>1722</v>
      </c>
      <c r="B13" s="291">
        <f t="shared" si="0"/>
        <v>1.7730496453900711E-2</v>
      </c>
      <c r="C13" s="23">
        <f t="shared" si="1"/>
        <v>9</v>
      </c>
      <c r="D13" s="168">
        <v>897</v>
      </c>
      <c r="E13" s="169">
        <v>37</v>
      </c>
      <c r="F13" s="168">
        <f>D13*E13</f>
        <v>33189</v>
      </c>
      <c r="G13" s="229">
        <f>'DDS Rates for Amend'!B11</f>
        <v>16.298749999999998</v>
      </c>
      <c r="H13" s="170">
        <f>F13*G13</f>
        <v>540939.21375</v>
      </c>
      <c r="I13" s="353">
        <v>42339</v>
      </c>
      <c r="J13" s="387"/>
      <c r="K13" s="388"/>
      <c r="L13" s="388"/>
      <c r="M13" s="388"/>
      <c r="N13" s="388"/>
      <c r="O13" s="388"/>
      <c r="P13" s="388"/>
      <c r="Q13" s="389"/>
    </row>
    <row r="14" spans="1:17" x14ac:dyDescent="0.25">
      <c r="A14" s="24">
        <f>'Non Factor D Back Up'!K4</f>
        <v>1752</v>
      </c>
      <c r="B14" s="291">
        <f t="shared" si="0"/>
        <v>1.7421602787456445E-2</v>
      </c>
      <c r="C14" s="23">
        <f t="shared" si="1"/>
        <v>10</v>
      </c>
      <c r="D14" s="168">
        <v>900</v>
      </c>
      <c r="E14" s="169">
        <v>37</v>
      </c>
      <c r="F14" s="168">
        <f>D14*E14</f>
        <v>33300</v>
      </c>
      <c r="G14" s="229">
        <f>'DDS Rates for Amend'!B12</f>
        <v>16.657322499999999</v>
      </c>
      <c r="H14" s="170">
        <f>F14*G14</f>
        <v>554688.83924999996</v>
      </c>
      <c r="J14" s="390"/>
      <c r="K14" s="391"/>
      <c r="L14" s="391"/>
      <c r="M14" s="391"/>
      <c r="N14" s="391"/>
      <c r="O14" s="391"/>
      <c r="P14" s="391"/>
      <c r="Q14" s="392"/>
    </row>
    <row r="15" spans="1:17" x14ac:dyDescent="0.25">
      <c r="C15" s="20"/>
      <c r="D15" s="21"/>
      <c r="E15" s="22"/>
      <c r="F15" s="21"/>
      <c r="G15" s="19"/>
      <c r="H15" s="19"/>
    </row>
    <row r="16" spans="1:17" x14ac:dyDescent="0.25">
      <c r="A16" s="376" t="s">
        <v>295</v>
      </c>
      <c r="B16" s="377"/>
      <c r="C16" s="378"/>
      <c r="D16" s="159" t="s">
        <v>313</v>
      </c>
      <c r="E16" s="153" t="s">
        <v>343</v>
      </c>
      <c r="F16" s="372"/>
      <c r="G16" s="372"/>
      <c r="H16" s="372"/>
    </row>
    <row r="17" spans="1:17" x14ac:dyDescent="0.25">
      <c r="A17" s="289" t="s">
        <v>91</v>
      </c>
      <c r="B17" s="289" t="s">
        <v>92</v>
      </c>
      <c r="C17" s="31" t="s">
        <v>312</v>
      </c>
      <c r="D17" s="160" t="s">
        <v>300</v>
      </c>
      <c r="E17" s="154" t="s">
        <v>301</v>
      </c>
      <c r="F17" s="42" t="s">
        <v>304</v>
      </c>
      <c r="G17" s="43" t="s">
        <v>302</v>
      </c>
      <c r="H17" s="31" t="s">
        <v>303</v>
      </c>
    </row>
    <row r="18" spans="1:17" x14ac:dyDescent="0.25">
      <c r="A18" s="24">
        <f>A$5</f>
        <v>1182</v>
      </c>
      <c r="B18" s="290"/>
      <c r="C18" s="35">
        <v>1</v>
      </c>
      <c r="D18" s="36">
        <f>'linked - DO NOT USE or DELETE'!D5</f>
        <v>24</v>
      </c>
      <c r="E18" s="25">
        <f>F18/D18</f>
        <v>1929.7916666666667</v>
      </c>
      <c r="F18" s="36">
        <f>'linked - DO NOT USE or DELETE'!F5</f>
        <v>46315</v>
      </c>
      <c r="G18" s="27">
        <f>H18/F18</f>
        <v>4.0798926913526934</v>
      </c>
      <c r="H18" s="37">
        <f>'linked - DO NOT USE or DELETE'!H5</f>
        <v>188960.23</v>
      </c>
      <c r="J18" s="384" t="s">
        <v>113</v>
      </c>
      <c r="K18" s="385"/>
      <c r="L18" s="385"/>
      <c r="M18" s="385"/>
      <c r="N18" s="385"/>
      <c r="O18" s="385"/>
      <c r="P18" s="385"/>
      <c r="Q18" s="386"/>
    </row>
    <row r="19" spans="1:17" x14ac:dyDescent="0.25">
      <c r="A19" s="24">
        <f>A$6</f>
        <v>1288</v>
      </c>
      <c r="B19" s="291">
        <f>(A19-A18)/A18</f>
        <v>8.9678510998307953E-2</v>
      </c>
      <c r="C19" s="23">
        <v>2</v>
      </c>
      <c r="D19" s="36">
        <f>'linked - DO NOT USE or DELETE'!I5</f>
        <v>6</v>
      </c>
      <c r="E19" s="25">
        <f>F19/D19</f>
        <v>3254</v>
      </c>
      <c r="F19" s="36">
        <f>'linked - DO NOT USE or DELETE'!K5</f>
        <v>19524</v>
      </c>
      <c r="G19" s="27">
        <f>H19/F19</f>
        <v>4.08</v>
      </c>
      <c r="H19" s="37">
        <f>'linked - DO NOT USE or DELETE'!M5</f>
        <v>79657.919999999998</v>
      </c>
      <c r="J19" s="387"/>
      <c r="K19" s="388"/>
      <c r="L19" s="388"/>
      <c r="M19" s="388"/>
      <c r="N19" s="388"/>
      <c r="O19" s="388"/>
      <c r="P19" s="388"/>
      <c r="Q19" s="389"/>
    </row>
    <row r="20" spans="1:17" x14ac:dyDescent="0.25">
      <c r="A20" s="24">
        <f>A$7</f>
        <v>1495</v>
      </c>
      <c r="B20" s="291">
        <f t="shared" ref="B20:B27" si="3">(A20-A19)/A19</f>
        <v>0.16071428571428573</v>
      </c>
      <c r="C20" s="23">
        <v>3</v>
      </c>
      <c r="D20" s="36">
        <f>'linked - DO NOT USE or DELETE'!N5</f>
        <v>2</v>
      </c>
      <c r="E20" s="25">
        <f>F20/D20</f>
        <v>5232</v>
      </c>
      <c r="F20" s="24">
        <f>'linked - DO NOT USE or DELETE'!P5</f>
        <v>10464</v>
      </c>
      <c r="G20" s="27">
        <f>H20/F20</f>
        <v>4.08</v>
      </c>
      <c r="H20" s="38">
        <f>'linked - DO NOT USE or DELETE'!R5</f>
        <v>42693.120000000003</v>
      </c>
      <c r="J20" s="387"/>
      <c r="K20" s="388"/>
      <c r="L20" s="388"/>
      <c r="M20" s="388"/>
      <c r="N20" s="388"/>
      <c r="O20" s="388"/>
      <c r="P20" s="388"/>
      <c r="Q20" s="389"/>
    </row>
    <row r="21" spans="1:17" x14ac:dyDescent="0.25">
      <c r="A21" s="24">
        <f>A$8</f>
        <v>1470</v>
      </c>
      <c r="B21" s="291">
        <f t="shared" si="3"/>
        <v>-1.6722408026755852E-2</v>
      </c>
      <c r="C21" s="23">
        <f>C20+1</f>
        <v>4</v>
      </c>
      <c r="D21" s="36">
        <f>'linked - DO NOT USE or DELETE'!S5</f>
        <v>4</v>
      </c>
      <c r="E21" s="25">
        <f>F21/D21</f>
        <v>1982</v>
      </c>
      <c r="F21" s="24">
        <f>'linked - DO NOT USE or DELETE'!U5</f>
        <v>7928</v>
      </c>
      <c r="G21" s="27">
        <f>H21/F21</f>
        <v>4.08</v>
      </c>
      <c r="H21" s="38">
        <f>'linked - DO NOT USE or DELETE'!W5</f>
        <v>32346.240000000002</v>
      </c>
      <c r="J21" s="387"/>
      <c r="K21" s="388"/>
      <c r="L21" s="388"/>
      <c r="M21" s="388"/>
      <c r="N21" s="388"/>
      <c r="O21" s="388"/>
      <c r="P21" s="388"/>
      <c r="Q21" s="389"/>
    </row>
    <row r="22" spans="1:17" x14ac:dyDescent="0.25">
      <c r="A22" s="24">
        <f>A$9</f>
        <v>1542</v>
      </c>
      <c r="B22" s="291">
        <f t="shared" si="3"/>
        <v>4.8979591836734691E-2</v>
      </c>
      <c r="C22" s="23">
        <f t="shared" ref="C22:C27" si="4">C21+1</f>
        <v>5</v>
      </c>
      <c r="D22" s="36">
        <f>'linked - DO NOT USE or DELETE'!X5</f>
        <v>4.2</v>
      </c>
      <c r="E22" s="25">
        <f>F22/D22</f>
        <v>3629.6428571428569</v>
      </c>
      <c r="F22" s="24">
        <f>'linked - DO NOT USE or DELETE'!Z5</f>
        <v>15244.5</v>
      </c>
      <c r="G22" s="27">
        <f>H22/F22</f>
        <v>4.0699990160385715</v>
      </c>
      <c r="H22" s="38">
        <f>'linked - DO NOT USE or DELETE'!AB5</f>
        <v>62045.1</v>
      </c>
      <c r="J22" s="387"/>
      <c r="K22" s="388"/>
      <c r="L22" s="388"/>
      <c r="M22" s="388"/>
      <c r="N22" s="388"/>
      <c r="O22" s="388"/>
      <c r="P22" s="388"/>
      <c r="Q22" s="389"/>
    </row>
    <row r="23" spans="1:17" x14ac:dyDescent="0.25">
      <c r="A23" s="24">
        <f>A$10</f>
        <v>1592</v>
      </c>
      <c r="B23" s="291">
        <f t="shared" si="3"/>
        <v>3.2425421530479899E-2</v>
      </c>
      <c r="C23" s="23">
        <f t="shared" si="4"/>
        <v>6</v>
      </c>
      <c r="D23" s="222">
        <f>D22*(1+B23)</f>
        <v>4.3361867704280161</v>
      </c>
      <c r="E23" s="169">
        <f>TREND(E$18:E$22,C$18:C$22,C23)</f>
        <v>3843.7976190476188</v>
      </c>
      <c r="F23" s="168">
        <f>D23*E23</f>
        <v>16667.42438391699</v>
      </c>
      <c r="G23" s="165">
        <v>4.07</v>
      </c>
      <c r="H23" s="170">
        <f>F23*G23</f>
        <v>67836.417242542157</v>
      </c>
      <c r="J23" s="387"/>
      <c r="K23" s="388"/>
      <c r="L23" s="388"/>
      <c r="M23" s="388"/>
      <c r="N23" s="388"/>
      <c r="O23" s="388"/>
      <c r="P23" s="388"/>
      <c r="Q23" s="389"/>
    </row>
    <row r="24" spans="1:17" x14ac:dyDescent="0.25">
      <c r="A24" s="24">
        <f>A$11</f>
        <v>1642</v>
      </c>
      <c r="B24" s="291">
        <f t="shared" si="3"/>
        <v>3.1407035175879394E-2</v>
      </c>
      <c r="C24" s="23">
        <f t="shared" si="4"/>
        <v>7</v>
      </c>
      <c r="D24" s="222">
        <f t="shared" ref="D24:D25" si="5">D23*(1+B24)</f>
        <v>4.4723735408560312</v>
      </c>
      <c r="E24" s="169">
        <f t="shared" ref="E24:E27" si="6">TREND(E$18:E$22,C$18:C$22,C24)</f>
        <v>4056.5678571428571</v>
      </c>
      <c r="F24" s="168">
        <f>D24*E24</f>
        <v>18142.486750972763</v>
      </c>
      <c r="G24" s="229">
        <f>'DDS Rates for Amend'!G9</f>
        <v>4.3499999999999996</v>
      </c>
      <c r="H24" s="170">
        <f>F24*G24</f>
        <v>78919.817366731513</v>
      </c>
      <c r="J24" s="387"/>
      <c r="K24" s="388"/>
      <c r="L24" s="388"/>
      <c r="M24" s="388"/>
      <c r="N24" s="388"/>
      <c r="O24" s="388"/>
      <c r="P24" s="388"/>
      <c r="Q24" s="389"/>
    </row>
    <row r="25" spans="1:17" x14ac:dyDescent="0.25">
      <c r="A25" s="24">
        <f>A$12</f>
        <v>1692</v>
      </c>
      <c r="B25" s="291">
        <f t="shared" si="3"/>
        <v>3.0450669914738125E-2</v>
      </c>
      <c r="C25" s="23">
        <f t="shared" si="4"/>
        <v>8</v>
      </c>
      <c r="D25" s="222">
        <f t="shared" si="5"/>
        <v>4.6085603112840472</v>
      </c>
      <c r="E25" s="169">
        <f t="shared" si="6"/>
        <v>4269.3380952380949</v>
      </c>
      <c r="F25" s="168">
        <f>D25*E25</f>
        <v>19675.502101167316</v>
      </c>
      <c r="G25" s="229">
        <f>'DDS Rates for Amend'!G10</f>
        <v>4.72</v>
      </c>
      <c r="H25" s="170">
        <f>F25*G25</f>
        <v>92868.369917509728</v>
      </c>
      <c r="J25" s="387"/>
      <c r="K25" s="388"/>
      <c r="L25" s="388"/>
      <c r="M25" s="388"/>
      <c r="N25" s="388"/>
      <c r="O25" s="388"/>
      <c r="P25" s="388"/>
      <c r="Q25" s="389"/>
    </row>
    <row r="26" spans="1:17" x14ac:dyDescent="0.25">
      <c r="A26" s="24">
        <f>A$13</f>
        <v>1722</v>
      </c>
      <c r="B26" s="291">
        <f t="shared" si="3"/>
        <v>1.7730496453900711E-2</v>
      </c>
      <c r="C26" s="23">
        <f t="shared" si="4"/>
        <v>9</v>
      </c>
      <c r="D26" s="222">
        <v>15</v>
      </c>
      <c r="E26" s="169">
        <f t="shared" si="6"/>
        <v>4482.1083333333327</v>
      </c>
      <c r="F26" s="168">
        <f>D26*E26</f>
        <v>67231.624999999985</v>
      </c>
      <c r="G26" s="229">
        <f>'DDS Rates for Amend'!G11</f>
        <v>4.7341599999999993</v>
      </c>
      <c r="H26" s="170">
        <f>F26*G26</f>
        <v>318285.26980999985</v>
      </c>
      <c r="I26" s="353">
        <v>42339</v>
      </c>
      <c r="J26" s="387"/>
      <c r="K26" s="388"/>
      <c r="L26" s="388"/>
      <c r="M26" s="388"/>
      <c r="N26" s="388"/>
      <c r="O26" s="388"/>
      <c r="P26" s="388"/>
      <c r="Q26" s="389"/>
    </row>
    <row r="27" spans="1:17" x14ac:dyDescent="0.25">
      <c r="A27" s="24">
        <f>A$14</f>
        <v>1752</v>
      </c>
      <c r="B27" s="291">
        <f t="shared" si="3"/>
        <v>1.7421602787456445E-2</v>
      </c>
      <c r="C27" s="23">
        <f t="shared" si="4"/>
        <v>10</v>
      </c>
      <c r="D27" s="222">
        <v>20</v>
      </c>
      <c r="E27" s="169">
        <f t="shared" si="6"/>
        <v>4694.8785714285714</v>
      </c>
      <c r="F27" s="168">
        <f>D27*E27</f>
        <v>93897.57142857142</v>
      </c>
      <c r="G27" s="229">
        <f>'DDS Rates for Amend'!G12</f>
        <v>4.8383115199999995</v>
      </c>
      <c r="H27" s="170">
        <f>F27*G27</f>
        <v>454305.70154287992</v>
      </c>
      <c r="J27" s="390"/>
      <c r="K27" s="391"/>
      <c r="L27" s="391"/>
      <c r="M27" s="391"/>
      <c r="N27" s="391"/>
      <c r="O27" s="391"/>
      <c r="P27" s="391"/>
      <c r="Q27" s="392"/>
    </row>
    <row r="28" spans="1:17" x14ac:dyDescent="0.25">
      <c r="C28" s="20"/>
      <c r="D28" s="21"/>
      <c r="E28" s="22"/>
      <c r="F28" s="21"/>
      <c r="G28" s="19"/>
      <c r="H28" s="19"/>
    </row>
    <row r="29" spans="1:17" x14ac:dyDescent="0.25">
      <c r="A29" s="376" t="s">
        <v>337</v>
      </c>
      <c r="B29" s="377"/>
      <c r="C29" s="378"/>
      <c r="D29" s="159" t="s">
        <v>313</v>
      </c>
      <c r="E29" s="153" t="s">
        <v>342</v>
      </c>
      <c r="F29" s="372"/>
      <c r="G29" s="372"/>
      <c r="H29" s="372"/>
    </row>
    <row r="30" spans="1:17" x14ac:dyDescent="0.25">
      <c r="A30" s="289" t="s">
        <v>91</v>
      </c>
      <c r="B30" s="289" t="s">
        <v>92</v>
      </c>
      <c r="C30" s="31" t="s">
        <v>312</v>
      </c>
      <c r="D30" s="160" t="s">
        <v>300</v>
      </c>
      <c r="E30" s="154" t="s">
        <v>301</v>
      </c>
      <c r="F30" s="42" t="s">
        <v>304</v>
      </c>
      <c r="G30" s="43" t="s">
        <v>302</v>
      </c>
      <c r="H30" s="31" t="s">
        <v>303</v>
      </c>
    </row>
    <row r="31" spans="1:17" ht="15" customHeight="1" x14ac:dyDescent="0.25">
      <c r="A31" s="24">
        <f>A$5</f>
        <v>1182</v>
      </c>
      <c r="B31" s="290"/>
      <c r="C31" s="35">
        <v>1</v>
      </c>
      <c r="D31" s="36">
        <f>'linked - DO NOT USE or DELETE'!D6</f>
        <v>309</v>
      </c>
      <c r="E31" s="25">
        <f>F31/D31</f>
        <v>85.750809061488667</v>
      </c>
      <c r="F31" s="36">
        <f>'linked - DO NOT USE or DELETE'!F6</f>
        <v>26497</v>
      </c>
      <c r="G31" s="27">
        <f>H31/F31</f>
        <v>16.192351964373326</v>
      </c>
      <c r="H31" s="37">
        <f>'linked - DO NOT USE or DELETE'!H6</f>
        <v>429048.75</v>
      </c>
      <c r="J31" s="384" t="s">
        <v>5</v>
      </c>
      <c r="K31" s="385"/>
      <c r="L31" s="385"/>
      <c r="M31" s="385"/>
      <c r="N31" s="385"/>
      <c r="O31" s="385"/>
      <c r="P31" s="385"/>
      <c r="Q31" s="386"/>
    </row>
    <row r="32" spans="1:17" x14ac:dyDescent="0.25">
      <c r="A32" s="24">
        <f>A$6</f>
        <v>1288</v>
      </c>
      <c r="B32" s="291">
        <f>(A32-A31)/A31</f>
        <v>8.9678510998307953E-2</v>
      </c>
      <c r="C32" s="23">
        <v>2</v>
      </c>
      <c r="D32" s="36">
        <f>'linked - DO NOT USE or DELETE'!I6</f>
        <v>321</v>
      </c>
      <c r="E32" s="25">
        <f>F32/D32</f>
        <v>126.80685358255452</v>
      </c>
      <c r="F32" s="36">
        <f>'linked - DO NOT USE or DELETE'!K6</f>
        <v>40705</v>
      </c>
      <c r="G32" s="27">
        <f>H32/F32</f>
        <v>16.13997346763297</v>
      </c>
      <c r="H32" s="37">
        <f>'linked - DO NOT USE or DELETE'!M6</f>
        <v>656977.62</v>
      </c>
      <c r="J32" s="387"/>
      <c r="K32" s="388"/>
      <c r="L32" s="388"/>
      <c r="M32" s="388"/>
      <c r="N32" s="388"/>
      <c r="O32" s="388"/>
      <c r="P32" s="388"/>
      <c r="Q32" s="389"/>
    </row>
    <row r="33" spans="1:17" x14ac:dyDescent="0.25">
      <c r="A33" s="24">
        <f>A$7</f>
        <v>1495</v>
      </c>
      <c r="B33" s="291">
        <f t="shared" ref="B33:B40" si="7">(A33-A32)/A32</f>
        <v>0.16071428571428573</v>
      </c>
      <c r="C33" s="23">
        <v>3</v>
      </c>
      <c r="D33" s="36">
        <f>'linked - DO NOT USE or DELETE'!N6</f>
        <v>407</v>
      </c>
      <c r="E33" s="25">
        <f>F33/D33</f>
        <v>132.47174447174447</v>
      </c>
      <c r="F33" s="36">
        <f>'linked - DO NOT USE or DELETE'!P6</f>
        <v>53916</v>
      </c>
      <c r="G33" s="27">
        <f>H33/F33</f>
        <v>16.203983047703836</v>
      </c>
      <c r="H33" s="37">
        <f>'linked - DO NOT USE or DELETE'!R6</f>
        <v>873653.95</v>
      </c>
      <c r="J33" s="387"/>
      <c r="K33" s="388"/>
      <c r="L33" s="388"/>
      <c r="M33" s="388"/>
      <c r="N33" s="388"/>
      <c r="O33" s="388"/>
      <c r="P33" s="388"/>
      <c r="Q33" s="389"/>
    </row>
    <row r="34" spans="1:17" x14ac:dyDescent="0.25">
      <c r="A34" s="24">
        <f>A$8</f>
        <v>1470</v>
      </c>
      <c r="B34" s="291">
        <f t="shared" si="7"/>
        <v>-1.6722408026755852E-2</v>
      </c>
      <c r="C34" s="23">
        <f>C33+1</f>
        <v>4</v>
      </c>
      <c r="D34" s="36">
        <f>'linked - DO NOT USE or DELETE'!S6</f>
        <v>380</v>
      </c>
      <c r="E34" s="25">
        <f>F34/D34</f>
        <v>118.57368421052631</v>
      </c>
      <c r="F34" s="36">
        <f>'linked - DO NOT USE or DELETE'!U6</f>
        <v>45058</v>
      </c>
      <c r="G34" s="27">
        <f>H34/F34</f>
        <v>16.20249722579786</v>
      </c>
      <c r="H34" s="37">
        <f>'linked - DO NOT USE or DELETE'!W6</f>
        <v>730052.12</v>
      </c>
      <c r="J34" s="387"/>
      <c r="K34" s="388"/>
      <c r="L34" s="388"/>
      <c r="M34" s="388"/>
      <c r="N34" s="388"/>
      <c r="O34" s="388"/>
      <c r="P34" s="388"/>
      <c r="Q34" s="389"/>
    </row>
    <row r="35" spans="1:17" x14ac:dyDescent="0.25">
      <c r="A35" s="24">
        <f>A$9</f>
        <v>1542</v>
      </c>
      <c r="B35" s="291">
        <f t="shared" si="7"/>
        <v>4.8979591836734691E-2</v>
      </c>
      <c r="C35" s="23">
        <f t="shared" ref="C35:C40" si="8">C34+1</f>
        <v>5</v>
      </c>
      <c r="D35" s="36">
        <f>'linked - DO NOT USE or DELETE'!X6</f>
        <v>374</v>
      </c>
      <c r="E35" s="25">
        <f>F35/D35</f>
        <v>95.639037433155082</v>
      </c>
      <c r="F35" s="36">
        <f>'linked - DO NOT USE or DELETE'!Z6</f>
        <v>35769</v>
      </c>
      <c r="G35" s="27">
        <f>H35/F35</f>
        <v>16.135059688557128</v>
      </c>
      <c r="H35" s="37">
        <f>'linked - DO NOT USE or DELETE'!AB6</f>
        <v>577134.94999999995</v>
      </c>
      <c r="J35" s="387"/>
      <c r="K35" s="388"/>
      <c r="L35" s="388"/>
      <c r="M35" s="388"/>
      <c r="N35" s="388"/>
      <c r="O35" s="388"/>
      <c r="P35" s="388"/>
      <c r="Q35" s="389"/>
    </row>
    <row r="36" spans="1:17" x14ac:dyDescent="0.25">
      <c r="A36" s="24">
        <f>A$10</f>
        <v>1592</v>
      </c>
      <c r="B36" s="291">
        <f t="shared" si="7"/>
        <v>3.2425421530479899E-2</v>
      </c>
      <c r="C36" s="23">
        <f t="shared" si="8"/>
        <v>6</v>
      </c>
      <c r="D36" s="168">
        <v>336</v>
      </c>
      <c r="E36" s="169">
        <f>TREND(E$31:E$35,C$31:C$35,C36)</f>
        <v>115.3114119632852</v>
      </c>
      <c r="F36" s="168">
        <f>D36*E36</f>
        <v>38744.634419663824</v>
      </c>
      <c r="G36" s="165">
        <v>16.25</v>
      </c>
      <c r="H36" s="170">
        <f>F36*G36</f>
        <v>629600.30931953713</v>
      </c>
      <c r="J36" s="387"/>
      <c r="K36" s="388"/>
      <c r="L36" s="388"/>
      <c r="M36" s="388"/>
      <c r="N36" s="388"/>
      <c r="O36" s="388"/>
      <c r="P36" s="388"/>
      <c r="Q36" s="389"/>
    </row>
    <row r="37" spans="1:17" x14ac:dyDescent="0.25">
      <c r="A37" s="24">
        <f>A$11</f>
        <v>1642</v>
      </c>
      <c r="B37" s="291">
        <f t="shared" si="7"/>
        <v>3.1407035175879394E-2</v>
      </c>
      <c r="C37" s="23">
        <f t="shared" si="8"/>
        <v>7</v>
      </c>
      <c r="D37" s="168">
        <f t="shared" ref="D37" si="9">D36*(1+B37)</f>
        <v>346.55276381909545</v>
      </c>
      <c r="E37" s="169">
        <f t="shared" ref="E37" si="10">TREND(E$31:E$35,C$31:C$35,C37)</f>
        <v>116.46574070041567</v>
      </c>
      <c r="F37" s="168">
        <f>D37*E37</f>
        <v>40361.524329967164</v>
      </c>
      <c r="G37" s="229">
        <f>'DDS Rates for Amend'!H9</f>
        <v>16.25</v>
      </c>
      <c r="H37" s="170">
        <f>F37*G37</f>
        <v>655874.77036196645</v>
      </c>
      <c r="J37" s="387"/>
      <c r="K37" s="388"/>
      <c r="L37" s="388"/>
      <c r="M37" s="388"/>
      <c r="N37" s="388"/>
      <c r="O37" s="388"/>
      <c r="P37" s="388"/>
      <c r="Q37" s="389"/>
    </row>
    <row r="38" spans="1:17" x14ac:dyDescent="0.25">
      <c r="A38" s="24">
        <f>A$12</f>
        <v>1692</v>
      </c>
      <c r="B38" s="291">
        <f t="shared" si="7"/>
        <v>3.0450669914738125E-2</v>
      </c>
      <c r="C38" s="23">
        <f t="shared" si="8"/>
        <v>8</v>
      </c>
      <c r="D38" s="168">
        <v>400</v>
      </c>
      <c r="E38" s="169">
        <v>75</v>
      </c>
      <c r="F38" s="168">
        <f>D38*E38</f>
        <v>30000</v>
      </c>
      <c r="G38" s="229">
        <f>'DDS Rates for Amend'!H10</f>
        <v>25</v>
      </c>
      <c r="H38" s="170">
        <f>F38*G38</f>
        <v>750000</v>
      </c>
      <c r="I38" s="18" t="s">
        <v>15</v>
      </c>
      <c r="J38" s="387"/>
      <c r="K38" s="388"/>
      <c r="L38" s="388"/>
      <c r="M38" s="388"/>
      <c r="N38" s="388"/>
      <c r="O38" s="388"/>
      <c r="P38" s="388"/>
      <c r="Q38" s="389"/>
    </row>
    <row r="39" spans="1:17" x14ac:dyDescent="0.25">
      <c r="A39" s="24">
        <f>A$13</f>
        <v>1722</v>
      </c>
      <c r="B39" s="291">
        <f t="shared" si="7"/>
        <v>1.7730496453900711E-2</v>
      </c>
      <c r="C39" s="23">
        <f t="shared" si="8"/>
        <v>9</v>
      </c>
      <c r="D39" s="168">
        <v>405</v>
      </c>
      <c r="E39" s="169">
        <v>75</v>
      </c>
      <c r="F39" s="168">
        <f>D39*E39</f>
        <v>30375</v>
      </c>
      <c r="G39" s="229">
        <f>'DDS Rates for Amend'!H11</f>
        <v>25.074999999999996</v>
      </c>
      <c r="H39" s="170">
        <f>F39*G39</f>
        <v>761653.12499999988</v>
      </c>
      <c r="I39" s="353">
        <v>42339</v>
      </c>
      <c r="J39" s="387"/>
      <c r="K39" s="388"/>
      <c r="L39" s="388"/>
      <c r="M39" s="388"/>
      <c r="N39" s="388"/>
      <c r="O39" s="388"/>
      <c r="P39" s="388"/>
      <c r="Q39" s="389"/>
    </row>
    <row r="40" spans="1:17" x14ac:dyDescent="0.25">
      <c r="A40" s="24">
        <f>A$14</f>
        <v>1752</v>
      </c>
      <c r="B40" s="291">
        <f t="shared" si="7"/>
        <v>1.7421602787456445E-2</v>
      </c>
      <c r="C40" s="23">
        <f t="shared" si="8"/>
        <v>10</v>
      </c>
      <c r="D40" s="168">
        <v>408</v>
      </c>
      <c r="E40" s="169">
        <v>75</v>
      </c>
      <c r="F40" s="168">
        <f>D40*E40</f>
        <v>30600</v>
      </c>
      <c r="G40" s="229">
        <f>'DDS Rates for Amend'!H12</f>
        <v>25.626649999999994</v>
      </c>
      <c r="H40" s="170">
        <f>F40*G40</f>
        <v>784175.48999999987</v>
      </c>
      <c r="J40" s="390"/>
      <c r="K40" s="391"/>
      <c r="L40" s="391"/>
      <c r="M40" s="391"/>
      <c r="N40" s="391"/>
      <c r="O40" s="391"/>
      <c r="P40" s="391"/>
      <c r="Q40" s="392"/>
    </row>
    <row r="41" spans="1:17" x14ac:dyDescent="0.25">
      <c r="C41" s="20"/>
      <c r="D41" s="21"/>
      <c r="E41" s="22"/>
      <c r="F41" s="21"/>
      <c r="G41" s="19"/>
      <c r="H41" s="19"/>
    </row>
    <row r="42" spans="1:17" x14ac:dyDescent="0.25">
      <c r="C42" s="41" t="s">
        <v>338</v>
      </c>
      <c r="D42" s="159"/>
      <c r="E42" s="153"/>
      <c r="F42" s="372"/>
      <c r="G42" s="372"/>
      <c r="H42" s="372"/>
    </row>
    <row r="43" spans="1:17" x14ac:dyDescent="0.25">
      <c r="A43" s="289" t="s">
        <v>91</v>
      </c>
      <c r="B43" s="289" t="s">
        <v>92</v>
      </c>
      <c r="C43" s="31" t="s">
        <v>312</v>
      </c>
      <c r="D43" s="160" t="s">
        <v>300</v>
      </c>
      <c r="E43" s="154" t="s">
        <v>301</v>
      </c>
      <c r="F43" s="42" t="s">
        <v>304</v>
      </c>
      <c r="G43" s="43" t="s">
        <v>302</v>
      </c>
      <c r="H43" s="31" t="s">
        <v>303</v>
      </c>
    </row>
    <row r="44" spans="1:17" ht="15" customHeight="1" x14ac:dyDescent="0.25">
      <c r="A44" s="24">
        <f>A$5</f>
        <v>1182</v>
      </c>
      <c r="B44" s="290"/>
      <c r="C44" s="35">
        <v>1</v>
      </c>
      <c r="D44" s="36">
        <f>'linked - DO NOT USE or DELETE'!D7</f>
        <v>53</v>
      </c>
      <c r="E44" s="25">
        <f>F44/D44</f>
        <v>21.018867924528301</v>
      </c>
      <c r="F44" s="36">
        <f>'linked - DO NOT USE or DELETE'!F7</f>
        <v>1114</v>
      </c>
      <c r="G44" s="27">
        <f>H44/F44</f>
        <v>15.230026929982047</v>
      </c>
      <c r="H44" s="37">
        <f>'linked - DO NOT USE or DELETE'!H7</f>
        <v>16966.25</v>
      </c>
      <c r="J44" s="384" t="s">
        <v>4</v>
      </c>
      <c r="K44" s="385"/>
      <c r="L44" s="385"/>
      <c r="M44" s="385"/>
      <c r="N44" s="385"/>
      <c r="O44" s="385"/>
      <c r="P44" s="385"/>
      <c r="Q44" s="386"/>
    </row>
    <row r="45" spans="1:17" x14ac:dyDescent="0.25">
      <c r="A45" s="24">
        <f>A$6</f>
        <v>1288</v>
      </c>
      <c r="B45" s="291">
        <f>(A45-A44)/A44</f>
        <v>8.9678510998307953E-2</v>
      </c>
      <c r="C45" s="23">
        <v>2</v>
      </c>
      <c r="D45" s="36">
        <f>'linked - DO NOT USE or DELETE'!I7</f>
        <v>75</v>
      </c>
      <c r="E45" s="25">
        <f>F45/D45</f>
        <v>27.533333333333335</v>
      </c>
      <c r="F45" s="36">
        <f>'linked - DO NOT USE or DELETE'!K7</f>
        <v>2065</v>
      </c>
      <c r="G45" s="27">
        <f>H45/F45</f>
        <v>14.348668280871671</v>
      </c>
      <c r="H45" s="37">
        <f>'linked - DO NOT USE or DELETE'!M7</f>
        <v>29630</v>
      </c>
      <c r="J45" s="387"/>
      <c r="K45" s="388"/>
      <c r="L45" s="388"/>
      <c r="M45" s="388"/>
      <c r="N45" s="388"/>
      <c r="O45" s="388"/>
      <c r="P45" s="388"/>
      <c r="Q45" s="389"/>
    </row>
    <row r="46" spans="1:17" x14ac:dyDescent="0.25">
      <c r="A46" s="24">
        <f>A$7</f>
        <v>1495</v>
      </c>
      <c r="B46" s="291">
        <f t="shared" ref="B46:B53" si="11">(A46-A45)/A45</f>
        <v>0.16071428571428573</v>
      </c>
      <c r="C46" s="23">
        <v>3</v>
      </c>
      <c r="D46" s="36">
        <f>'linked - DO NOT USE or DELETE'!N7</f>
        <v>93</v>
      </c>
      <c r="E46" s="25">
        <f>F46/D46</f>
        <v>29.634408602150536</v>
      </c>
      <c r="F46" s="36">
        <f>'linked - DO NOT USE or DELETE'!P7</f>
        <v>2756</v>
      </c>
      <c r="G46" s="27">
        <f>H46/F46</f>
        <v>15.212264150943396</v>
      </c>
      <c r="H46" s="37">
        <f>'linked - DO NOT USE or DELETE'!R7</f>
        <v>41925</v>
      </c>
      <c r="J46" s="387"/>
      <c r="K46" s="388"/>
      <c r="L46" s="388"/>
      <c r="M46" s="388"/>
      <c r="N46" s="388"/>
      <c r="O46" s="388"/>
      <c r="P46" s="388"/>
      <c r="Q46" s="389"/>
    </row>
    <row r="47" spans="1:17" x14ac:dyDescent="0.25">
      <c r="A47" s="24">
        <f>A$8</f>
        <v>1470</v>
      </c>
      <c r="B47" s="291">
        <f t="shared" si="11"/>
        <v>-1.6722408026755852E-2</v>
      </c>
      <c r="C47" s="23">
        <f>C46+1</f>
        <v>4</v>
      </c>
      <c r="D47" s="36">
        <f>'linked - DO NOT USE or DELETE'!S7</f>
        <v>55</v>
      </c>
      <c r="E47" s="25">
        <f>F47/D47</f>
        <v>17.454545454545453</v>
      </c>
      <c r="F47" s="36">
        <f>'linked - DO NOT USE or DELETE'!U7</f>
        <v>960</v>
      </c>
      <c r="G47" s="27">
        <f>H47/F47</f>
        <v>16.25</v>
      </c>
      <c r="H47" s="37">
        <f>'linked - DO NOT USE or DELETE'!W7</f>
        <v>15600</v>
      </c>
      <c r="J47" s="387"/>
      <c r="K47" s="388"/>
      <c r="L47" s="388"/>
      <c r="M47" s="388"/>
      <c r="N47" s="388"/>
      <c r="O47" s="388"/>
      <c r="P47" s="388"/>
      <c r="Q47" s="389"/>
    </row>
    <row r="48" spans="1:17" x14ac:dyDescent="0.25">
      <c r="A48" s="24">
        <f>A$9</f>
        <v>1542</v>
      </c>
      <c r="B48" s="291">
        <f t="shared" si="11"/>
        <v>4.8979591836734691E-2</v>
      </c>
      <c r="C48" s="23">
        <f t="shared" ref="C48:C53" si="12">C47+1</f>
        <v>5</v>
      </c>
      <c r="D48" s="36">
        <f>'linked - DO NOT USE or DELETE'!X7</f>
        <v>52</v>
      </c>
      <c r="E48" s="25">
        <f>F48/D48</f>
        <v>16.5</v>
      </c>
      <c r="F48" s="36">
        <f>'linked - DO NOT USE or DELETE'!Z7</f>
        <v>858</v>
      </c>
      <c r="G48" s="27">
        <f>H48/F48</f>
        <v>16.248834498834498</v>
      </c>
      <c r="H48" s="37">
        <f>'linked - DO NOT USE or DELETE'!AB7</f>
        <v>13941.5</v>
      </c>
      <c r="J48" s="387"/>
      <c r="K48" s="388"/>
      <c r="L48" s="388"/>
      <c r="M48" s="388"/>
      <c r="N48" s="388"/>
      <c r="O48" s="388"/>
      <c r="P48" s="388"/>
      <c r="Q48" s="389"/>
    </row>
    <row r="49" spans="1:17" x14ac:dyDescent="0.25">
      <c r="A49" s="24">
        <f>A$10</f>
        <v>1592</v>
      </c>
      <c r="B49" s="291">
        <f t="shared" si="11"/>
        <v>3.2425421530479899E-2</v>
      </c>
      <c r="C49" s="23">
        <f t="shared" si="12"/>
        <v>6</v>
      </c>
      <c r="D49" s="222">
        <f>D48*(1+B49)</f>
        <v>53.686121919584963</v>
      </c>
      <c r="E49" s="169">
        <f>TREND(E$44:E$48,C$44:C$48,C49)</f>
        <v>16.693273944558182</v>
      </c>
      <c r="F49" s="168">
        <f>D49*E49</f>
        <v>896.19714022458152</v>
      </c>
      <c r="G49" s="165">
        <v>16.25</v>
      </c>
      <c r="H49" s="170">
        <f>F49*G49</f>
        <v>14563.20352864945</v>
      </c>
      <c r="J49" s="387"/>
      <c r="K49" s="388"/>
      <c r="L49" s="388"/>
      <c r="M49" s="388"/>
      <c r="N49" s="388"/>
      <c r="O49" s="388"/>
      <c r="P49" s="388"/>
      <c r="Q49" s="389"/>
    </row>
    <row r="50" spans="1:17" x14ac:dyDescent="0.25">
      <c r="A50" s="24">
        <f>A$11</f>
        <v>1642</v>
      </c>
      <c r="B50" s="291">
        <f t="shared" si="11"/>
        <v>3.1407035175879394E-2</v>
      </c>
      <c r="C50" s="23">
        <f t="shared" si="12"/>
        <v>7</v>
      </c>
      <c r="D50" s="222">
        <f t="shared" ref="D50:D52" si="13">D49*(1+B50)</f>
        <v>55.372243839169911</v>
      </c>
      <c r="E50" s="169">
        <f t="shared" ref="E50" si="14">TREND(E$44:E$48,C$44:C$48,C50)</f>
        <v>14.781621571773735</v>
      </c>
      <c r="F50" s="168">
        <f>D50*E50</f>
        <v>818.49155401058931</v>
      </c>
      <c r="G50" s="229">
        <f>'DDS Rates for Amend'!I9</f>
        <v>16.25</v>
      </c>
      <c r="H50" s="170">
        <f>F50*G50</f>
        <v>13300.487752672076</v>
      </c>
      <c r="J50" s="387"/>
      <c r="K50" s="388"/>
      <c r="L50" s="388"/>
      <c r="M50" s="388"/>
      <c r="N50" s="388"/>
      <c r="O50" s="388"/>
      <c r="P50" s="388"/>
      <c r="Q50" s="389"/>
    </row>
    <row r="51" spans="1:17" x14ac:dyDescent="0.25">
      <c r="A51" s="24">
        <f>A$12</f>
        <v>1692</v>
      </c>
      <c r="B51" s="291">
        <f t="shared" si="11"/>
        <v>3.0450669914738125E-2</v>
      </c>
      <c r="C51" s="23">
        <f t="shared" si="12"/>
        <v>8</v>
      </c>
      <c r="D51" s="222">
        <v>75</v>
      </c>
      <c r="E51" s="169">
        <v>14.4</v>
      </c>
      <c r="F51" s="168">
        <f>D51*E51</f>
        <v>1080</v>
      </c>
      <c r="G51" s="229">
        <f>'DDS Rates for Amend'!I10</f>
        <v>25</v>
      </c>
      <c r="H51" s="170">
        <f>F51*G51</f>
        <v>27000</v>
      </c>
      <c r="I51" s="18" t="s">
        <v>15</v>
      </c>
      <c r="J51" s="387"/>
      <c r="K51" s="388"/>
      <c r="L51" s="388"/>
      <c r="M51" s="388"/>
      <c r="N51" s="388"/>
      <c r="O51" s="388"/>
      <c r="P51" s="388"/>
      <c r="Q51" s="389"/>
    </row>
    <row r="52" spans="1:17" x14ac:dyDescent="0.25">
      <c r="A52" s="24">
        <f>A$13</f>
        <v>1722</v>
      </c>
      <c r="B52" s="291">
        <f t="shared" si="11"/>
        <v>1.7730496453900711E-2</v>
      </c>
      <c r="C52" s="23">
        <f t="shared" si="12"/>
        <v>9</v>
      </c>
      <c r="D52" s="222">
        <f t="shared" si="13"/>
        <v>76.329787234042556</v>
      </c>
      <c r="E52" s="169">
        <v>14.4</v>
      </c>
      <c r="F52" s="168">
        <f>D52*E52</f>
        <v>1099.1489361702129</v>
      </c>
      <c r="G52" s="229">
        <f>'DDS Rates for Amend'!I11</f>
        <v>25.074999999999996</v>
      </c>
      <c r="H52" s="170">
        <f>F52*G52</f>
        <v>27561.159574468085</v>
      </c>
      <c r="I52" s="353">
        <v>42339</v>
      </c>
      <c r="J52" s="387"/>
      <c r="K52" s="388"/>
      <c r="L52" s="388"/>
      <c r="M52" s="388"/>
      <c r="N52" s="388"/>
      <c r="O52" s="388"/>
      <c r="P52" s="388"/>
      <c r="Q52" s="389"/>
    </row>
    <row r="53" spans="1:17" x14ac:dyDescent="0.25">
      <c r="A53" s="24">
        <f>A$14</f>
        <v>1752</v>
      </c>
      <c r="B53" s="291">
        <f t="shared" si="11"/>
        <v>1.7421602787456445E-2</v>
      </c>
      <c r="C53" s="23">
        <f t="shared" si="12"/>
        <v>10</v>
      </c>
      <c r="D53" s="222">
        <v>78</v>
      </c>
      <c r="E53" s="169">
        <v>14.4</v>
      </c>
      <c r="F53" s="168">
        <f>D53*E53</f>
        <v>1123.2</v>
      </c>
      <c r="G53" s="229">
        <f>'DDS Rates for Amend'!I12</f>
        <v>25.626649999999994</v>
      </c>
      <c r="H53" s="170">
        <f>F53*G53</f>
        <v>28783.853279999996</v>
      </c>
      <c r="J53" s="390"/>
      <c r="K53" s="391"/>
      <c r="L53" s="391"/>
      <c r="M53" s="391"/>
      <c r="N53" s="391"/>
      <c r="O53" s="391"/>
      <c r="P53" s="391"/>
      <c r="Q53" s="392"/>
    </row>
    <row r="54" spans="1:17" x14ac:dyDescent="0.25">
      <c r="C54" s="20"/>
      <c r="D54" s="21"/>
      <c r="E54" s="22"/>
      <c r="F54" s="21"/>
      <c r="G54" s="19"/>
      <c r="H54" s="19"/>
    </row>
    <row r="55" spans="1:17" x14ac:dyDescent="0.25">
      <c r="C55" s="41" t="s">
        <v>346</v>
      </c>
      <c r="D55" s="159"/>
      <c r="E55" s="153"/>
      <c r="F55" s="372"/>
      <c r="G55" s="372"/>
      <c r="H55" s="372"/>
    </row>
    <row r="56" spans="1:17" x14ac:dyDescent="0.25">
      <c r="A56" s="289" t="s">
        <v>91</v>
      </c>
      <c r="B56" s="289" t="s">
        <v>92</v>
      </c>
      <c r="C56" s="31" t="s">
        <v>312</v>
      </c>
      <c r="D56" s="160" t="s">
        <v>300</v>
      </c>
      <c r="E56" s="154" t="s">
        <v>301</v>
      </c>
      <c r="F56" s="42" t="s">
        <v>304</v>
      </c>
      <c r="G56" s="43" t="s">
        <v>302</v>
      </c>
      <c r="H56" s="31" t="s">
        <v>303</v>
      </c>
    </row>
    <row r="57" spans="1:17" ht="15" customHeight="1" x14ac:dyDescent="0.25">
      <c r="A57" s="24">
        <f>A$5</f>
        <v>1182</v>
      </c>
      <c r="B57" s="290"/>
      <c r="C57" s="35">
        <v>1</v>
      </c>
      <c r="D57" s="36">
        <f>'linked - DO NOT USE or DELETE'!D8</f>
        <v>102</v>
      </c>
      <c r="E57" s="25">
        <f>F57/D57</f>
        <v>15.117647058823529</v>
      </c>
      <c r="F57" s="36">
        <f>'linked - DO NOT USE or DELETE'!F8</f>
        <v>1542</v>
      </c>
      <c r="G57" s="27">
        <f>H57/F57</f>
        <v>15.408560311284047</v>
      </c>
      <c r="H57" s="37">
        <f>'linked - DO NOT USE or DELETE'!H8</f>
        <v>23760</v>
      </c>
      <c r="J57" s="411" t="s">
        <v>6</v>
      </c>
      <c r="K57" s="385"/>
      <c r="L57" s="385"/>
      <c r="M57" s="385"/>
      <c r="N57" s="385"/>
      <c r="O57" s="385"/>
      <c r="P57" s="385"/>
      <c r="Q57" s="386"/>
    </row>
    <row r="58" spans="1:17" x14ac:dyDescent="0.25">
      <c r="A58" s="24">
        <f>A$6</f>
        <v>1288</v>
      </c>
      <c r="B58" s="291">
        <f>(A58-A57)/A57</f>
        <v>8.9678510998307953E-2</v>
      </c>
      <c r="C58" s="23">
        <v>2</v>
      </c>
      <c r="D58" s="36">
        <f>'linked - DO NOT USE or DELETE'!I8</f>
        <v>93</v>
      </c>
      <c r="E58" s="25">
        <f>F58/D58</f>
        <v>36.021505376344088</v>
      </c>
      <c r="F58" s="36">
        <f>'linked - DO NOT USE or DELETE'!K8</f>
        <v>3350</v>
      </c>
      <c r="G58" s="27">
        <f>H58/F58</f>
        <v>15.480970149253732</v>
      </c>
      <c r="H58" s="37">
        <f>'linked - DO NOT USE or DELETE'!M8</f>
        <v>51861.25</v>
      </c>
      <c r="J58" s="387"/>
      <c r="K58" s="388"/>
      <c r="L58" s="388"/>
      <c r="M58" s="388"/>
      <c r="N58" s="388"/>
      <c r="O58" s="388"/>
      <c r="P58" s="388"/>
      <c r="Q58" s="389"/>
    </row>
    <row r="59" spans="1:17" x14ac:dyDescent="0.25">
      <c r="A59" s="24">
        <f>A$7</f>
        <v>1495</v>
      </c>
      <c r="B59" s="291">
        <f t="shared" ref="B59:B66" si="15">(A59-A58)/A58</f>
        <v>0.16071428571428573</v>
      </c>
      <c r="C59" s="23">
        <v>3</v>
      </c>
      <c r="D59" s="36">
        <f>'linked - DO NOT USE or DELETE'!N8</f>
        <v>138</v>
      </c>
      <c r="E59" s="25">
        <f>F59/D59</f>
        <v>22.10144927536232</v>
      </c>
      <c r="F59" s="36">
        <f>'linked - DO NOT USE or DELETE'!P8</f>
        <v>3050</v>
      </c>
      <c r="G59" s="27">
        <f>H59/F59</f>
        <v>15.204098360655738</v>
      </c>
      <c r="H59" s="37">
        <f>'linked - DO NOT USE or DELETE'!R8</f>
        <v>46372.5</v>
      </c>
      <c r="J59" s="387"/>
      <c r="K59" s="388"/>
      <c r="L59" s="388"/>
      <c r="M59" s="388"/>
      <c r="N59" s="388"/>
      <c r="O59" s="388"/>
      <c r="P59" s="388"/>
      <c r="Q59" s="389"/>
    </row>
    <row r="60" spans="1:17" x14ac:dyDescent="0.25">
      <c r="A60" s="24">
        <f>A$8</f>
        <v>1470</v>
      </c>
      <c r="B60" s="291">
        <f t="shared" si="15"/>
        <v>-1.6722408026755852E-2</v>
      </c>
      <c r="C60" s="23">
        <f>C59+1</f>
        <v>4</v>
      </c>
      <c r="D60" s="36">
        <f>'linked - DO NOT USE or DELETE'!S8</f>
        <v>89</v>
      </c>
      <c r="E60" s="25">
        <f>F60/D60</f>
        <v>21.865168539325843</v>
      </c>
      <c r="F60" s="36">
        <f>'linked - DO NOT USE or DELETE'!U8</f>
        <v>1946</v>
      </c>
      <c r="G60" s="27">
        <f>H60/F60</f>
        <v>16.25</v>
      </c>
      <c r="H60" s="37">
        <f>'linked - DO NOT USE or DELETE'!W8</f>
        <v>31622.5</v>
      </c>
      <c r="J60" s="387"/>
      <c r="K60" s="388"/>
      <c r="L60" s="388"/>
      <c r="M60" s="388"/>
      <c r="N60" s="388"/>
      <c r="O60" s="388"/>
      <c r="P60" s="388"/>
      <c r="Q60" s="389"/>
    </row>
    <row r="61" spans="1:17" x14ac:dyDescent="0.25">
      <c r="A61" s="24">
        <f>A$9</f>
        <v>1542</v>
      </c>
      <c r="B61" s="291">
        <f t="shared" si="15"/>
        <v>4.8979591836734691E-2</v>
      </c>
      <c r="C61" s="23">
        <f t="shared" ref="C61:C66" si="16">C60+1</f>
        <v>5</v>
      </c>
      <c r="D61" s="36"/>
      <c r="E61" s="25" t="e">
        <f>F61/D61</f>
        <v>#DIV/0!</v>
      </c>
      <c r="F61" s="36">
        <f>'linked - DO NOT USE or DELETE'!Z8</f>
        <v>2324</v>
      </c>
      <c r="G61" s="27">
        <f>H61/F61</f>
        <v>16.241394148020653</v>
      </c>
      <c r="H61" s="37">
        <f>'linked - DO NOT USE or DELETE'!AB8</f>
        <v>37745</v>
      </c>
      <c r="J61" s="387"/>
      <c r="K61" s="388"/>
      <c r="L61" s="388"/>
      <c r="M61" s="388"/>
      <c r="N61" s="388"/>
      <c r="O61" s="388"/>
      <c r="P61" s="388"/>
      <c r="Q61" s="389"/>
    </row>
    <row r="62" spans="1:17" x14ac:dyDescent="0.25">
      <c r="A62" s="24">
        <f>A$10</f>
        <v>1592</v>
      </c>
      <c r="B62" s="291">
        <f t="shared" si="15"/>
        <v>3.2425421530479899E-2</v>
      </c>
      <c r="C62" s="23">
        <f t="shared" si="16"/>
        <v>6</v>
      </c>
      <c r="D62" s="222">
        <v>140</v>
      </c>
      <c r="E62" s="169">
        <v>25</v>
      </c>
      <c r="F62" s="168">
        <f>D62*E62</f>
        <v>3500</v>
      </c>
      <c r="G62" s="165">
        <v>16.25</v>
      </c>
      <c r="H62" s="170">
        <f>F62*G62</f>
        <v>56875</v>
      </c>
      <c r="I62" s="18">
        <v>372</v>
      </c>
      <c r="J62" s="387"/>
      <c r="K62" s="388"/>
      <c r="L62" s="388"/>
      <c r="M62" s="388"/>
      <c r="N62" s="388"/>
      <c r="O62" s="388"/>
      <c r="P62" s="388"/>
      <c r="Q62" s="389"/>
    </row>
    <row r="63" spans="1:17" x14ac:dyDescent="0.25">
      <c r="A63" s="24">
        <f>A$11</f>
        <v>1642</v>
      </c>
      <c r="B63" s="291">
        <f t="shared" si="15"/>
        <v>3.1407035175879394E-2</v>
      </c>
      <c r="C63" s="23">
        <f t="shared" si="16"/>
        <v>7</v>
      </c>
      <c r="D63" s="222">
        <f t="shared" ref="D63:D66" si="17">D62*(1+B63)</f>
        <v>144.3969849246231</v>
      </c>
      <c r="E63" s="169">
        <v>25</v>
      </c>
      <c r="F63" s="168">
        <f>D63*E63</f>
        <v>3609.9246231155776</v>
      </c>
      <c r="G63" s="229">
        <f>'DDS Rates for Amend'!J9</f>
        <v>16.25</v>
      </c>
      <c r="H63" s="170">
        <f>F63*G63</f>
        <v>58661.275125628134</v>
      </c>
      <c r="J63" s="387"/>
      <c r="K63" s="388"/>
      <c r="L63" s="388"/>
      <c r="M63" s="388"/>
      <c r="N63" s="388"/>
      <c r="O63" s="388"/>
      <c r="P63" s="388"/>
      <c r="Q63" s="389"/>
    </row>
    <row r="64" spans="1:17" x14ac:dyDescent="0.25">
      <c r="A64" s="24">
        <f>A$12</f>
        <v>1692</v>
      </c>
      <c r="B64" s="291">
        <f t="shared" si="15"/>
        <v>3.0450669914738125E-2</v>
      </c>
      <c r="C64" s="23">
        <f t="shared" si="16"/>
        <v>8</v>
      </c>
      <c r="D64" s="222">
        <v>169</v>
      </c>
      <c r="E64" s="169">
        <v>25</v>
      </c>
      <c r="F64" s="168">
        <f>D64*E64</f>
        <v>4225</v>
      </c>
      <c r="G64" s="229">
        <f>'DDS Rates for Amend'!J10</f>
        <v>25</v>
      </c>
      <c r="H64" s="170">
        <f>F64*G64</f>
        <v>105625</v>
      </c>
      <c r="I64" s="18" t="s">
        <v>15</v>
      </c>
      <c r="J64" s="387"/>
      <c r="K64" s="388"/>
      <c r="L64" s="388"/>
      <c r="M64" s="388"/>
      <c r="N64" s="388"/>
      <c r="O64" s="388"/>
      <c r="P64" s="388"/>
      <c r="Q64" s="389"/>
    </row>
    <row r="65" spans="1:17" x14ac:dyDescent="0.25">
      <c r="A65" s="24">
        <f>A$13</f>
        <v>1722</v>
      </c>
      <c r="B65" s="291">
        <f t="shared" si="15"/>
        <v>1.7730496453900711E-2</v>
      </c>
      <c r="C65" s="23">
        <f t="shared" si="16"/>
        <v>9</v>
      </c>
      <c r="D65" s="222">
        <f t="shared" si="17"/>
        <v>171.99645390070921</v>
      </c>
      <c r="E65" s="169">
        <v>25</v>
      </c>
      <c r="F65" s="168">
        <f>D65*E65</f>
        <v>4299.9113475177301</v>
      </c>
      <c r="G65" s="229">
        <f>'DDS Rates for Amend'!J11</f>
        <v>25.074999999999996</v>
      </c>
      <c r="H65" s="170">
        <f>F65*G65</f>
        <v>107820.27703900707</v>
      </c>
      <c r="I65" s="353">
        <v>42339</v>
      </c>
      <c r="J65" s="387"/>
      <c r="K65" s="388"/>
      <c r="L65" s="388"/>
      <c r="M65" s="388"/>
      <c r="N65" s="388"/>
      <c r="O65" s="388"/>
      <c r="P65" s="388"/>
      <c r="Q65" s="389"/>
    </row>
    <row r="66" spans="1:17" x14ac:dyDescent="0.25">
      <c r="A66" s="24">
        <f>A$14</f>
        <v>1752</v>
      </c>
      <c r="B66" s="291">
        <f t="shared" si="15"/>
        <v>1.7421602787456445E-2</v>
      </c>
      <c r="C66" s="23">
        <f t="shared" si="16"/>
        <v>10</v>
      </c>
      <c r="D66" s="222">
        <f t="shared" si="17"/>
        <v>174.99290780141845</v>
      </c>
      <c r="E66" s="169">
        <v>25</v>
      </c>
      <c r="F66" s="168">
        <f>D66*E66</f>
        <v>4374.822695035461</v>
      </c>
      <c r="G66" s="229">
        <f>'DDS Rates for Amend'!J12</f>
        <v>25.626649999999994</v>
      </c>
      <c r="H66" s="170">
        <f>F66*G66</f>
        <v>112112.05001773048</v>
      </c>
      <c r="J66" s="390"/>
      <c r="K66" s="391"/>
      <c r="L66" s="391"/>
      <c r="M66" s="391"/>
      <c r="N66" s="391"/>
      <c r="O66" s="391"/>
      <c r="P66" s="391"/>
      <c r="Q66" s="392"/>
    </row>
    <row r="67" spans="1:17" x14ac:dyDescent="0.25">
      <c r="C67" s="20"/>
      <c r="D67" s="21"/>
      <c r="E67" s="22"/>
      <c r="F67" s="21"/>
      <c r="G67" s="19"/>
      <c r="H67" s="19"/>
    </row>
    <row r="68" spans="1:17" x14ac:dyDescent="0.25">
      <c r="A68" s="376" t="s">
        <v>339</v>
      </c>
      <c r="B68" s="377"/>
      <c r="C68" s="377"/>
      <c r="D68" s="378"/>
      <c r="E68" s="153"/>
      <c r="F68" s="372"/>
      <c r="G68" s="372"/>
      <c r="H68" s="372"/>
    </row>
    <row r="69" spans="1:17" x14ac:dyDescent="0.25">
      <c r="A69" s="289" t="s">
        <v>91</v>
      </c>
      <c r="B69" s="289" t="s">
        <v>92</v>
      </c>
      <c r="C69" s="31" t="s">
        <v>312</v>
      </c>
      <c r="D69" s="160" t="s">
        <v>300</v>
      </c>
      <c r="E69" s="154" t="s">
        <v>301</v>
      </c>
      <c r="F69" s="42" t="s">
        <v>304</v>
      </c>
      <c r="G69" s="43" t="s">
        <v>302</v>
      </c>
      <c r="H69" s="31" t="s">
        <v>303</v>
      </c>
    </row>
    <row r="70" spans="1:17" x14ac:dyDescent="0.25">
      <c r="A70" s="24">
        <f>A$5</f>
        <v>1182</v>
      </c>
      <c r="B70" s="290"/>
      <c r="C70" s="35">
        <v>1</v>
      </c>
      <c r="D70" s="36">
        <f>'linked - DO NOT USE or DELETE'!D9</f>
        <v>36</v>
      </c>
      <c r="E70" s="26">
        <f>F70/D70</f>
        <v>1091.8611111111111</v>
      </c>
      <c r="F70" s="36">
        <f>'linked - DO NOT USE or DELETE'!F9</f>
        <v>39307</v>
      </c>
      <c r="G70" s="28">
        <f>H70/F70</f>
        <v>5.0728427506550995</v>
      </c>
      <c r="H70" s="37">
        <f>'linked - DO NOT USE or DELETE'!H9</f>
        <v>199398.23</v>
      </c>
      <c r="J70" s="402" t="s">
        <v>47</v>
      </c>
      <c r="K70" s="403"/>
      <c r="L70" s="403"/>
      <c r="M70" s="403"/>
      <c r="N70" s="403"/>
      <c r="O70" s="403"/>
      <c r="P70" s="403"/>
      <c r="Q70" s="404"/>
    </row>
    <row r="71" spans="1:17" x14ac:dyDescent="0.25">
      <c r="A71" s="24">
        <f>A$6</f>
        <v>1288</v>
      </c>
      <c r="B71" s="291">
        <f>(A71-A70)/A70</f>
        <v>8.9678510998307953E-2</v>
      </c>
      <c r="C71" s="23">
        <v>2</v>
      </c>
      <c r="D71" s="36">
        <f>'linked - DO NOT USE or DELETE'!I9</f>
        <v>41</v>
      </c>
      <c r="E71" s="25">
        <f>F71/D71</f>
        <v>1470.0975609756097</v>
      </c>
      <c r="F71" s="36">
        <f>'linked - DO NOT USE or DELETE'!K9</f>
        <v>60274</v>
      </c>
      <c r="G71" s="27">
        <f>H71/F71</f>
        <v>5.0174207784451008</v>
      </c>
      <c r="H71" s="37">
        <f>'linked - DO NOT USE or DELETE'!M9</f>
        <v>302420.02</v>
      </c>
      <c r="J71" s="405"/>
      <c r="K71" s="406"/>
      <c r="L71" s="406"/>
      <c r="M71" s="406"/>
      <c r="N71" s="406"/>
      <c r="O71" s="406"/>
      <c r="P71" s="406"/>
      <c r="Q71" s="407"/>
    </row>
    <row r="72" spans="1:17" x14ac:dyDescent="0.25">
      <c r="A72" s="24">
        <f>A$7</f>
        <v>1495</v>
      </c>
      <c r="B72" s="291">
        <f t="shared" ref="B72:B79" si="18">(A72-A71)/A71</f>
        <v>0.16071428571428573</v>
      </c>
      <c r="C72" s="23">
        <v>3</v>
      </c>
      <c r="D72" s="36">
        <f>'linked - DO NOT USE or DELETE'!N9</f>
        <v>48</v>
      </c>
      <c r="E72" s="25">
        <f>F72/D72</f>
        <v>1020.9583333333334</v>
      </c>
      <c r="F72" s="36">
        <f>'linked - DO NOT USE or DELETE'!P9</f>
        <v>49006</v>
      </c>
      <c r="G72" s="27">
        <f>H72/F72</f>
        <v>4.9143839529853484</v>
      </c>
      <c r="H72" s="37">
        <f>'linked - DO NOT USE or DELETE'!R9</f>
        <v>240834.3</v>
      </c>
      <c r="J72" s="405"/>
      <c r="K72" s="406"/>
      <c r="L72" s="406"/>
      <c r="M72" s="406"/>
      <c r="N72" s="406"/>
      <c r="O72" s="406"/>
      <c r="P72" s="406"/>
      <c r="Q72" s="407"/>
    </row>
    <row r="73" spans="1:17" x14ac:dyDescent="0.25">
      <c r="A73" s="24">
        <f>A$8</f>
        <v>1470</v>
      </c>
      <c r="B73" s="291">
        <f t="shared" si="18"/>
        <v>-1.6722408026755852E-2</v>
      </c>
      <c r="C73" s="23">
        <f>C72+1</f>
        <v>4</v>
      </c>
      <c r="D73" s="36">
        <f>'linked - DO NOT USE or DELETE'!S9</f>
        <v>64</v>
      </c>
      <c r="E73" s="25">
        <f>F73/D73</f>
        <v>864.921875</v>
      </c>
      <c r="F73" s="36">
        <f>'linked - DO NOT USE or DELETE'!U9</f>
        <v>55355</v>
      </c>
      <c r="G73" s="27">
        <f>H73/F73</f>
        <v>5.0765820612410808</v>
      </c>
      <c r="H73" s="37">
        <f>'linked - DO NOT USE or DELETE'!W9</f>
        <v>281014.2</v>
      </c>
      <c r="J73" s="405"/>
      <c r="K73" s="406"/>
      <c r="L73" s="406"/>
      <c r="M73" s="406"/>
      <c r="N73" s="406"/>
      <c r="O73" s="406"/>
      <c r="P73" s="406"/>
      <c r="Q73" s="407"/>
    </row>
    <row r="74" spans="1:17" x14ac:dyDescent="0.25">
      <c r="A74" s="24">
        <f>A$9</f>
        <v>1542</v>
      </c>
      <c r="B74" s="291">
        <f t="shared" si="18"/>
        <v>4.8979591836734691E-2</v>
      </c>
      <c r="C74" s="23">
        <f t="shared" ref="C74:C79" si="19">C73+1</f>
        <v>5</v>
      </c>
      <c r="D74" s="36">
        <f>'linked - DO NOT USE or DELETE'!X9</f>
        <v>80</v>
      </c>
      <c r="E74" s="25">
        <f>F74/D74</f>
        <v>1097.16975</v>
      </c>
      <c r="F74" s="36">
        <f>'linked - DO NOT USE or DELETE'!Z9</f>
        <v>87773.58</v>
      </c>
      <c r="G74" s="27">
        <f>H74/F74</f>
        <v>5.1064914977832734</v>
      </c>
      <c r="H74" s="37">
        <f>'linked - DO NOT USE or DELETE'!AB9</f>
        <v>448215.03999999998</v>
      </c>
      <c r="J74" s="405"/>
      <c r="K74" s="406"/>
      <c r="L74" s="406"/>
      <c r="M74" s="406"/>
      <c r="N74" s="406"/>
      <c r="O74" s="406"/>
      <c r="P74" s="406"/>
      <c r="Q74" s="407"/>
    </row>
    <row r="75" spans="1:17" x14ac:dyDescent="0.25">
      <c r="A75" s="24">
        <f>A$10</f>
        <v>1592</v>
      </c>
      <c r="B75" s="291">
        <f t="shared" si="18"/>
        <v>3.2425421530479899E-2</v>
      </c>
      <c r="C75" s="23">
        <f t="shared" si="19"/>
        <v>6</v>
      </c>
      <c r="D75" s="222">
        <v>150</v>
      </c>
      <c r="E75" s="169">
        <v>1330</v>
      </c>
      <c r="F75" s="168">
        <f>D75*E75</f>
        <v>199500</v>
      </c>
      <c r="G75" s="165">
        <v>4.99</v>
      </c>
      <c r="H75" s="170">
        <f>F75*G75</f>
        <v>995505</v>
      </c>
      <c r="J75" s="405"/>
      <c r="K75" s="406"/>
      <c r="L75" s="406"/>
      <c r="M75" s="406"/>
      <c r="N75" s="406"/>
      <c r="O75" s="406"/>
      <c r="P75" s="406"/>
      <c r="Q75" s="407"/>
    </row>
    <row r="76" spans="1:17" x14ac:dyDescent="0.25">
      <c r="A76" s="24">
        <f>A$11</f>
        <v>1642</v>
      </c>
      <c r="B76" s="291">
        <f t="shared" si="18"/>
        <v>3.1407035175879394E-2</v>
      </c>
      <c r="C76" s="23">
        <f t="shared" si="19"/>
        <v>7</v>
      </c>
      <c r="D76" s="222">
        <f t="shared" ref="D76:D79" si="20">D75*(1+B76)</f>
        <v>154.7110552763819</v>
      </c>
      <c r="E76" s="169">
        <v>1330</v>
      </c>
      <c r="F76" s="168">
        <f>D76*E76</f>
        <v>205765.70351758791</v>
      </c>
      <c r="G76" s="229">
        <f>'DDS Rates for Amend'!K9</f>
        <v>5.19</v>
      </c>
      <c r="H76" s="170">
        <f>F76*G76</f>
        <v>1067924.0012562813</v>
      </c>
      <c r="J76" s="405"/>
      <c r="K76" s="406"/>
      <c r="L76" s="406"/>
      <c r="M76" s="406"/>
      <c r="N76" s="406"/>
      <c r="O76" s="406"/>
      <c r="P76" s="406"/>
      <c r="Q76" s="407"/>
    </row>
    <row r="77" spans="1:17" x14ac:dyDescent="0.25">
      <c r="A77" s="24">
        <f>A$12</f>
        <v>1692</v>
      </c>
      <c r="B77" s="291">
        <f t="shared" si="18"/>
        <v>3.0450669914738125E-2</v>
      </c>
      <c r="C77" s="23">
        <f t="shared" si="19"/>
        <v>8</v>
      </c>
      <c r="D77" s="166">
        <f t="shared" si="20"/>
        <v>159.42211055276383</v>
      </c>
      <c r="E77" s="167">
        <v>900</v>
      </c>
      <c r="F77" s="168">
        <f>D77*E77</f>
        <v>143479.89949748744</v>
      </c>
      <c r="G77" s="229">
        <f>'DDS Rates for Amend'!K10</f>
        <v>5.13</v>
      </c>
      <c r="H77" s="170">
        <f>F77*G77</f>
        <v>736051.88442211051</v>
      </c>
      <c r="I77" s="18" t="s">
        <v>35</v>
      </c>
      <c r="J77" s="405"/>
      <c r="K77" s="406"/>
      <c r="L77" s="406"/>
      <c r="M77" s="406"/>
      <c r="N77" s="406"/>
      <c r="O77" s="406"/>
      <c r="P77" s="406"/>
      <c r="Q77" s="407"/>
    </row>
    <row r="78" spans="1:17" x14ac:dyDescent="0.25">
      <c r="A78" s="24">
        <f>A$13</f>
        <v>1722</v>
      </c>
      <c r="B78" s="291">
        <f t="shared" si="18"/>
        <v>1.7730496453900711E-2</v>
      </c>
      <c r="C78" s="23">
        <f t="shared" si="19"/>
        <v>9</v>
      </c>
      <c r="D78" s="166">
        <v>166</v>
      </c>
      <c r="E78" s="167">
        <f>E77</f>
        <v>900</v>
      </c>
      <c r="F78" s="168">
        <f>D78*E78</f>
        <v>149400</v>
      </c>
      <c r="G78" s="229">
        <f>'DDS Rates for Amend'!K11</f>
        <v>5.145389999999999</v>
      </c>
      <c r="H78" s="170">
        <f>F78*G78</f>
        <v>768721.26599999983</v>
      </c>
      <c r="I78" s="353">
        <v>42339</v>
      </c>
      <c r="J78" s="405"/>
      <c r="K78" s="406"/>
      <c r="L78" s="406"/>
      <c r="M78" s="406"/>
      <c r="N78" s="406"/>
      <c r="O78" s="406"/>
      <c r="P78" s="406"/>
      <c r="Q78" s="407"/>
    </row>
    <row r="79" spans="1:17" x14ac:dyDescent="0.25">
      <c r="A79" s="24">
        <f>A$14</f>
        <v>1752</v>
      </c>
      <c r="B79" s="291">
        <f t="shared" si="18"/>
        <v>1.7421602787456445E-2</v>
      </c>
      <c r="C79" s="23">
        <f t="shared" si="19"/>
        <v>10</v>
      </c>
      <c r="D79" s="166">
        <f t="shared" si="20"/>
        <v>168.89198606271779</v>
      </c>
      <c r="E79" s="167">
        <f>E78</f>
        <v>900</v>
      </c>
      <c r="F79" s="168">
        <f>D79*E79</f>
        <v>152002.78745644601</v>
      </c>
      <c r="G79" s="229">
        <f>'DDS Rates for Amend'!K12</f>
        <v>5.2585885799999987</v>
      </c>
      <c r="H79" s="170">
        <f>F79*G79</f>
        <v>799320.12224663398</v>
      </c>
      <c r="J79" s="408"/>
      <c r="K79" s="409"/>
      <c r="L79" s="409"/>
      <c r="M79" s="409"/>
      <c r="N79" s="409"/>
      <c r="O79" s="409"/>
      <c r="P79" s="409"/>
      <c r="Q79" s="410"/>
    </row>
    <row r="80" spans="1:17" x14ac:dyDescent="0.25">
      <c r="C80" s="20"/>
      <c r="D80" s="21"/>
      <c r="E80" s="22"/>
      <c r="F80" s="21"/>
      <c r="G80" s="19"/>
      <c r="H80" s="19"/>
    </row>
    <row r="81" spans="1:17" x14ac:dyDescent="0.25">
      <c r="A81" s="376" t="s">
        <v>340</v>
      </c>
      <c r="B81" s="377"/>
      <c r="C81" s="377"/>
      <c r="D81" s="378"/>
      <c r="E81" s="153"/>
      <c r="F81" s="372"/>
      <c r="G81" s="372"/>
      <c r="H81" s="372"/>
    </row>
    <row r="82" spans="1:17" x14ac:dyDescent="0.25">
      <c r="A82" s="289" t="s">
        <v>91</v>
      </c>
      <c r="B82" s="289" t="s">
        <v>92</v>
      </c>
      <c r="C82" s="31" t="s">
        <v>312</v>
      </c>
      <c r="D82" s="160" t="s">
        <v>300</v>
      </c>
      <c r="E82" s="154" t="s">
        <v>301</v>
      </c>
      <c r="F82" s="42" t="s">
        <v>304</v>
      </c>
      <c r="G82" s="43" t="s">
        <v>302</v>
      </c>
      <c r="H82" s="31" t="s">
        <v>303</v>
      </c>
    </row>
    <row r="83" spans="1:17" x14ac:dyDescent="0.25">
      <c r="A83" s="24">
        <f>A$5</f>
        <v>1182</v>
      </c>
      <c r="B83" s="290"/>
      <c r="C83" s="35">
        <v>1</v>
      </c>
      <c r="D83" s="36">
        <f>'linked - DO NOT USE or DELETE'!D10</f>
        <v>77</v>
      </c>
      <c r="E83" s="26">
        <f>F83/D83</f>
        <v>42.103896103896105</v>
      </c>
      <c r="F83" s="36">
        <f>'linked - DO NOT USE or DELETE'!F10</f>
        <v>3242</v>
      </c>
      <c r="G83" s="28">
        <f>H83/F83</f>
        <v>275.46063541024057</v>
      </c>
      <c r="H83" s="37">
        <f>'linked - DO NOT USE or DELETE'!H10</f>
        <v>893043.38</v>
      </c>
      <c r="J83" s="402" t="s">
        <v>47</v>
      </c>
      <c r="K83" s="403"/>
      <c r="L83" s="403"/>
      <c r="M83" s="403"/>
      <c r="N83" s="403"/>
      <c r="O83" s="403"/>
      <c r="P83" s="403"/>
      <c r="Q83" s="404"/>
    </row>
    <row r="84" spans="1:17" x14ac:dyDescent="0.25">
      <c r="A84" s="24">
        <f>A$6</f>
        <v>1288</v>
      </c>
      <c r="B84" s="291">
        <f>(A84-A83)/A83</f>
        <v>8.9678510998307953E-2</v>
      </c>
      <c r="C84" s="23">
        <v>2</v>
      </c>
      <c r="D84" s="36">
        <f>'linked - DO NOT USE or DELETE'!I10</f>
        <v>92</v>
      </c>
      <c r="E84" s="25">
        <f>F84/D84</f>
        <v>28.271739130434781</v>
      </c>
      <c r="F84" s="36">
        <f>'linked - DO NOT USE or DELETE'!K10</f>
        <v>2601</v>
      </c>
      <c r="G84" s="27">
        <f>H84/F84</f>
        <v>310.23836985774705</v>
      </c>
      <c r="H84" s="37">
        <f>'linked - DO NOT USE or DELETE'!M10</f>
        <v>806930</v>
      </c>
      <c r="J84" s="405"/>
      <c r="K84" s="406"/>
      <c r="L84" s="406"/>
      <c r="M84" s="406"/>
      <c r="N84" s="406"/>
      <c r="O84" s="406"/>
      <c r="P84" s="406"/>
      <c r="Q84" s="407"/>
    </row>
    <row r="85" spans="1:17" x14ac:dyDescent="0.25">
      <c r="A85" s="24">
        <f>A$7</f>
        <v>1495</v>
      </c>
      <c r="B85" s="291">
        <f t="shared" ref="B85:B92" si="21">(A85-A84)/A84</f>
        <v>0.16071428571428573</v>
      </c>
      <c r="C85" s="23">
        <v>3</v>
      </c>
      <c r="D85" s="36">
        <f>'linked - DO NOT USE or DELETE'!N10</f>
        <v>75</v>
      </c>
      <c r="E85" s="25">
        <f>F85/D85</f>
        <v>20.053333333333335</v>
      </c>
      <c r="F85" s="36">
        <f>'linked - DO NOT USE or DELETE'!P10</f>
        <v>1504</v>
      </c>
      <c r="G85" s="27">
        <f>H85/F85</f>
        <v>309.89694148936172</v>
      </c>
      <c r="H85" s="37">
        <f>'linked - DO NOT USE or DELETE'!R10</f>
        <v>466085</v>
      </c>
      <c r="J85" s="405"/>
      <c r="K85" s="406"/>
      <c r="L85" s="406"/>
      <c r="M85" s="406"/>
      <c r="N85" s="406"/>
      <c r="O85" s="406"/>
      <c r="P85" s="406"/>
      <c r="Q85" s="407"/>
    </row>
    <row r="86" spans="1:17" x14ac:dyDescent="0.25">
      <c r="A86" s="24">
        <f>A$8</f>
        <v>1470</v>
      </c>
      <c r="B86" s="291">
        <f t="shared" si="21"/>
        <v>-1.6722408026755852E-2</v>
      </c>
      <c r="C86" s="23">
        <f>C85+1</f>
        <v>4</v>
      </c>
      <c r="D86" s="36">
        <f>'linked - DO NOT USE or DELETE'!S10</f>
        <v>76</v>
      </c>
      <c r="E86" s="25">
        <f>F86/D86</f>
        <v>24.80263157894737</v>
      </c>
      <c r="F86" s="36">
        <f>'linked - DO NOT USE or DELETE'!U10</f>
        <v>1885</v>
      </c>
      <c r="G86" s="27">
        <f>H86/F86</f>
        <v>308.03692307692307</v>
      </c>
      <c r="H86" s="37">
        <f>'linked - DO NOT USE or DELETE'!W10</f>
        <v>580649.6</v>
      </c>
      <c r="J86" s="405"/>
      <c r="K86" s="406"/>
      <c r="L86" s="406"/>
      <c r="M86" s="406"/>
      <c r="N86" s="406"/>
      <c r="O86" s="406"/>
      <c r="P86" s="406"/>
      <c r="Q86" s="407"/>
    </row>
    <row r="87" spans="1:17" x14ac:dyDescent="0.25">
      <c r="A87" s="24">
        <f>A$9</f>
        <v>1542</v>
      </c>
      <c r="B87" s="291">
        <f t="shared" si="21"/>
        <v>4.8979591836734691E-2</v>
      </c>
      <c r="C87" s="23">
        <f t="shared" ref="C87:C92" si="22">C86+1</f>
        <v>5</v>
      </c>
      <c r="D87" s="36">
        <f>'linked - DO NOT USE or DELETE'!X10</f>
        <v>73</v>
      </c>
      <c r="E87" s="25">
        <f>F87/D87</f>
        <v>18</v>
      </c>
      <c r="F87" s="36">
        <f>'linked - DO NOT USE or DELETE'!Z10</f>
        <v>1314</v>
      </c>
      <c r="G87" s="27">
        <f>H87/F87</f>
        <v>309.88949771689499</v>
      </c>
      <c r="H87" s="37">
        <f>'linked - DO NOT USE or DELETE'!AB10</f>
        <v>407194.8</v>
      </c>
      <c r="J87" s="405"/>
      <c r="K87" s="406"/>
      <c r="L87" s="406"/>
      <c r="M87" s="406"/>
      <c r="N87" s="406"/>
      <c r="O87" s="406"/>
      <c r="P87" s="406"/>
      <c r="Q87" s="407"/>
    </row>
    <row r="88" spans="1:17" x14ac:dyDescent="0.25">
      <c r="A88" s="24">
        <f>A$10</f>
        <v>1592</v>
      </c>
      <c r="B88" s="291">
        <f t="shared" si="21"/>
        <v>3.2425421530479899E-2</v>
      </c>
      <c r="C88" s="23">
        <f t="shared" si="22"/>
        <v>6</v>
      </c>
      <c r="D88" s="222">
        <f>D87*(1+B88)</f>
        <v>75.367055771725035</v>
      </c>
      <c r="E88" s="169">
        <f>TREND(E$84:E$87,C$84:C$87,C88)</f>
        <v>16.265446224256298</v>
      </c>
      <c r="F88" s="168">
        <f>D88*E88</f>
        <v>1225.8787927355188</v>
      </c>
      <c r="G88" s="165">
        <v>310</v>
      </c>
      <c r="H88" s="176">
        <f>F88*G88</f>
        <v>380022.42574801081</v>
      </c>
      <c r="J88" s="405"/>
      <c r="K88" s="406"/>
      <c r="L88" s="406"/>
      <c r="M88" s="406"/>
      <c r="N88" s="406"/>
      <c r="O88" s="406"/>
      <c r="P88" s="406"/>
      <c r="Q88" s="407"/>
    </row>
    <row r="89" spans="1:17" x14ac:dyDescent="0.25">
      <c r="A89" s="24">
        <f>A$11</f>
        <v>1642</v>
      </c>
      <c r="B89" s="291">
        <f t="shared" si="21"/>
        <v>3.1407035175879394E-2</v>
      </c>
      <c r="C89" s="23">
        <f t="shared" si="22"/>
        <v>7</v>
      </c>
      <c r="D89" s="222">
        <f t="shared" ref="D89" si="23">D88*(1+B89)</f>
        <v>77.734111543450055</v>
      </c>
      <c r="E89" s="169">
        <f t="shared" ref="E89" si="24">TREND(E$84:E$87,C$84:C$87,C89)</f>
        <v>13.658854309687268</v>
      </c>
      <c r="F89" s="168">
        <f>D89*E89</f>
        <v>1061.7589044649635</v>
      </c>
      <c r="G89" s="229">
        <f>'DDS Rates for Amend'!L9</f>
        <v>300</v>
      </c>
      <c r="H89" s="176">
        <f>F89*G89</f>
        <v>318527.67133948905</v>
      </c>
      <c r="J89" s="405"/>
      <c r="K89" s="406"/>
      <c r="L89" s="406"/>
      <c r="M89" s="406"/>
      <c r="N89" s="406"/>
      <c r="O89" s="406"/>
      <c r="P89" s="406"/>
      <c r="Q89" s="407"/>
    </row>
    <row r="90" spans="1:17" x14ac:dyDescent="0.25">
      <c r="A90" s="24">
        <f>A$12</f>
        <v>1692</v>
      </c>
      <c r="B90" s="291">
        <f t="shared" si="21"/>
        <v>3.0450669914738125E-2</v>
      </c>
      <c r="C90" s="23">
        <f t="shared" si="22"/>
        <v>8</v>
      </c>
      <c r="D90" s="166">
        <v>100</v>
      </c>
      <c r="E90" s="167">
        <v>15</v>
      </c>
      <c r="F90" s="168">
        <f>D90*E90</f>
        <v>1500</v>
      </c>
      <c r="G90" s="229">
        <f>'DDS Rates for Amend'!L10</f>
        <v>400</v>
      </c>
      <c r="H90" s="176">
        <f>F90*G90</f>
        <v>600000</v>
      </c>
      <c r="I90" s="18" t="s">
        <v>36</v>
      </c>
      <c r="J90" s="405"/>
      <c r="K90" s="406"/>
      <c r="L90" s="406"/>
      <c r="M90" s="406"/>
      <c r="N90" s="406"/>
      <c r="O90" s="406"/>
      <c r="P90" s="406"/>
      <c r="Q90" s="407"/>
    </row>
    <row r="91" spans="1:17" x14ac:dyDescent="0.25">
      <c r="A91" s="24">
        <f>A$13</f>
        <v>1722</v>
      </c>
      <c r="B91" s="291">
        <f t="shared" si="21"/>
        <v>1.7730496453900711E-2</v>
      </c>
      <c r="C91" s="23">
        <f t="shared" si="22"/>
        <v>9</v>
      </c>
      <c r="D91" s="166">
        <v>107</v>
      </c>
      <c r="E91" s="167">
        <f>E90</f>
        <v>15</v>
      </c>
      <c r="F91" s="168">
        <f>D91*E91</f>
        <v>1605</v>
      </c>
      <c r="G91" s="229">
        <f>'DDS Rates for Amend'!L11</f>
        <v>401.19999999999993</v>
      </c>
      <c r="H91" s="176">
        <f>F91*G91</f>
        <v>643925.99999999988</v>
      </c>
      <c r="I91" s="353">
        <v>42339</v>
      </c>
      <c r="J91" s="405"/>
      <c r="K91" s="406"/>
      <c r="L91" s="406"/>
      <c r="M91" s="406"/>
      <c r="N91" s="406"/>
      <c r="O91" s="406"/>
      <c r="P91" s="406"/>
      <c r="Q91" s="407"/>
    </row>
    <row r="92" spans="1:17" x14ac:dyDescent="0.25">
      <c r="A92" s="24">
        <f>A$14</f>
        <v>1752</v>
      </c>
      <c r="B92" s="291">
        <f t="shared" si="21"/>
        <v>1.7421602787456445E-2</v>
      </c>
      <c r="C92" s="23">
        <f t="shared" si="22"/>
        <v>10</v>
      </c>
      <c r="D92" s="166">
        <v>114</v>
      </c>
      <c r="E92" s="167">
        <f>E91</f>
        <v>15</v>
      </c>
      <c r="F92" s="168">
        <f>D92*E92</f>
        <v>1710</v>
      </c>
      <c r="G92" s="229">
        <f>'DDS Rates for Amend'!L12</f>
        <v>410.02639999999991</v>
      </c>
      <c r="H92" s="176">
        <f>F92*G92</f>
        <v>701145.14399999985</v>
      </c>
      <c r="J92" s="408"/>
      <c r="K92" s="409"/>
      <c r="L92" s="409"/>
      <c r="M92" s="409"/>
      <c r="N92" s="409"/>
      <c r="O92" s="409"/>
      <c r="P92" s="409"/>
      <c r="Q92" s="410"/>
    </row>
    <row r="93" spans="1:17" x14ac:dyDescent="0.25">
      <c r="C93" s="20"/>
      <c r="D93" s="21"/>
      <c r="E93" s="22"/>
      <c r="F93" s="21"/>
      <c r="G93" s="19"/>
      <c r="H93" s="19"/>
    </row>
    <row r="94" spans="1:17" x14ac:dyDescent="0.25">
      <c r="C94" s="57" t="s">
        <v>286</v>
      </c>
      <c r="D94" s="159"/>
      <c r="E94" s="153"/>
      <c r="F94" s="372"/>
      <c r="G94" s="372"/>
      <c r="H94" s="372"/>
    </row>
    <row r="95" spans="1:17" x14ac:dyDescent="0.25">
      <c r="A95" s="289" t="s">
        <v>91</v>
      </c>
      <c r="B95" s="289" t="s">
        <v>92</v>
      </c>
      <c r="C95" s="53" t="s">
        <v>312</v>
      </c>
      <c r="D95" s="160" t="s">
        <v>300</v>
      </c>
      <c r="E95" s="154" t="s">
        <v>301</v>
      </c>
      <c r="F95" s="42" t="s">
        <v>304</v>
      </c>
      <c r="G95" s="43" t="s">
        <v>302</v>
      </c>
      <c r="H95" s="53" t="s">
        <v>303</v>
      </c>
    </row>
    <row r="96" spans="1:17" x14ac:dyDescent="0.25">
      <c r="A96" s="24">
        <f>A$5</f>
        <v>1182</v>
      </c>
      <c r="B96" s="290"/>
      <c r="C96" s="58">
        <v>1</v>
      </c>
      <c r="D96" s="36">
        <f>'linked - DO NOT USE or DELETE'!D15</f>
        <v>48</v>
      </c>
      <c r="E96" s="25">
        <f>IF(F96=0,0,F96/D96)</f>
        <v>37.354166666666664</v>
      </c>
      <c r="F96" s="36">
        <f>'linked - DO NOT USE or DELETE'!F15</f>
        <v>1793</v>
      </c>
      <c r="G96" s="27">
        <f>H96/F96</f>
        <v>15</v>
      </c>
      <c r="H96" s="37">
        <f>'linked - DO NOT USE or DELETE'!H15</f>
        <v>26895</v>
      </c>
      <c r="J96" s="384" t="s">
        <v>93</v>
      </c>
      <c r="K96" s="385"/>
      <c r="L96" s="385"/>
      <c r="M96" s="385"/>
      <c r="N96" s="385"/>
      <c r="O96" s="385"/>
      <c r="P96" s="385"/>
      <c r="Q96" s="386"/>
    </row>
    <row r="97" spans="1:17" x14ac:dyDescent="0.25">
      <c r="A97" s="24">
        <f>A$6</f>
        <v>1288</v>
      </c>
      <c r="B97" s="291">
        <f>(A97-A96)/A96</f>
        <v>8.9678510998307953E-2</v>
      </c>
      <c r="C97" s="61">
        <v>2</v>
      </c>
      <c r="D97" s="36">
        <f>'linked - DO NOT USE or DELETE'!I15</f>
        <v>39</v>
      </c>
      <c r="E97" s="25">
        <f>IF(F97=0,0,F97/D97)</f>
        <v>55.897435897435898</v>
      </c>
      <c r="F97" s="36">
        <f>'linked - DO NOT USE or DELETE'!K15</f>
        <v>2180</v>
      </c>
      <c r="G97" s="27">
        <f>H97/F97</f>
        <v>15</v>
      </c>
      <c r="H97" s="37">
        <f>'linked - DO NOT USE or DELETE'!M15</f>
        <v>32700</v>
      </c>
      <c r="J97" s="387"/>
      <c r="K97" s="388"/>
      <c r="L97" s="388"/>
      <c r="M97" s="388"/>
      <c r="N97" s="388"/>
      <c r="O97" s="388"/>
      <c r="P97" s="388"/>
      <c r="Q97" s="389"/>
    </row>
    <row r="98" spans="1:17" x14ac:dyDescent="0.25">
      <c r="A98" s="24">
        <f>A$7</f>
        <v>1495</v>
      </c>
      <c r="B98" s="291">
        <f t="shared" ref="B98:B105" si="25">(A98-A97)/A97</f>
        <v>0.16071428571428573</v>
      </c>
      <c r="C98" s="61">
        <v>3</v>
      </c>
      <c r="D98" s="36">
        <f>'linked - DO NOT USE or DELETE'!N15</f>
        <v>18</v>
      </c>
      <c r="E98" s="25">
        <f>IF(F98=0,0,F98/D98)</f>
        <v>138.72222222222223</v>
      </c>
      <c r="F98" s="36">
        <f>'linked - DO NOT USE or DELETE'!P15</f>
        <v>2497</v>
      </c>
      <c r="G98" s="27">
        <f>H98/F98</f>
        <v>15</v>
      </c>
      <c r="H98" s="38">
        <f>'linked - DO NOT USE or DELETE'!R15</f>
        <v>37455</v>
      </c>
      <c r="J98" s="387"/>
      <c r="K98" s="388"/>
      <c r="L98" s="388"/>
      <c r="M98" s="388"/>
      <c r="N98" s="388"/>
      <c r="O98" s="388"/>
      <c r="P98" s="388"/>
      <c r="Q98" s="389"/>
    </row>
    <row r="99" spans="1:17" x14ac:dyDescent="0.25">
      <c r="A99" s="24">
        <f>A$8</f>
        <v>1470</v>
      </c>
      <c r="B99" s="291">
        <f t="shared" si="25"/>
        <v>-1.6722408026755852E-2</v>
      </c>
      <c r="C99" s="61">
        <f>C98+1</f>
        <v>4</v>
      </c>
      <c r="D99" s="36">
        <f>'linked - DO NOT USE or DELETE'!S15</f>
        <v>9</v>
      </c>
      <c r="E99" s="25">
        <f>IF(F99=0,0,F99/D99)</f>
        <v>78.333333333333329</v>
      </c>
      <c r="F99" s="36">
        <f>'linked - DO NOT USE or DELETE'!U15</f>
        <v>705</v>
      </c>
      <c r="G99" s="27">
        <f>H99/F99</f>
        <v>14.971631205673759</v>
      </c>
      <c r="H99" s="38">
        <f>'linked - DO NOT USE or DELETE'!W15</f>
        <v>10555</v>
      </c>
      <c r="J99" s="387"/>
      <c r="K99" s="388"/>
      <c r="L99" s="388"/>
      <c r="M99" s="388"/>
      <c r="N99" s="388"/>
      <c r="O99" s="388"/>
      <c r="P99" s="388"/>
      <c r="Q99" s="389"/>
    </row>
    <row r="100" spans="1:17" x14ac:dyDescent="0.25">
      <c r="A100" s="24">
        <f>A$9</f>
        <v>1542</v>
      </c>
      <c r="B100" s="291">
        <f t="shared" si="25"/>
        <v>4.8979591836734691E-2</v>
      </c>
      <c r="C100" s="61">
        <f t="shared" ref="C100:C105" si="26">C99+1</f>
        <v>5</v>
      </c>
      <c r="D100" s="36">
        <f>'linked - DO NOT USE or DELETE'!X15</f>
        <v>9</v>
      </c>
      <c r="E100" s="25">
        <f>IF(F100=0,0,F100/D100)</f>
        <v>78.333333333333329</v>
      </c>
      <c r="F100" s="36">
        <f>'linked - DO NOT USE or DELETE'!Z15</f>
        <v>705</v>
      </c>
      <c r="G100" s="27">
        <f>H100/F100</f>
        <v>14.971631205673759</v>
      </c>
      <c r="H100" s="38">
        <f>'linked - DO NOT USE or DELETE'!AB15</f>
        <v>10555</v>
      </c>
      <c r="J100" s="387"/>
      <c r="K100" s="388"/>
      <c r="L100" s="388"/>
      <c r="M100" s="388"/>
      <c r="N100" s="388"/>
      <c r="O100" s="388"/>
      <c r="P100" s="388"/>
      <c r="Q100" s="389"/>
    </row>
    <row r="101" spans="1:17" x14ac:dyDescent="0.25">
      <c r="A101" s="24">
        <f>A$10</f>
        <v>1592</v>
      </c>
      <c r="B101" s="291">
        <f t="shared" si="25"/>
        <v>3.2425421530479899E-2</v>
      </c>
      <c r="C101" s="23">
        <f t="shared" si="26"/>
        <v>6</v>
      </c>
      <c r="D101" s="292">
        <v>0</v>
      </c>
      <c r="E101" s="169">
        <v>31</v>
      </c>
      <c r="F101" s="168">
        <f>D101*E101</f>
        <v>0</v>
      </c>
      <c r="G101" s="165">
        <v>15</v>
      </c>
      <c r="H101" s="170">
        <f>F101*G101</f>
        <v>0</v>
      </c>
      <c r="I101" s="18">
        <v>372</v>
      </c>
      <c r="J101" s="387"/>
      <c r="K101" s="388"/>
      <c r="L101" s="388"/>
      <c r="M101" s="388"/>
      <c r="N101" s="388"/>
      <c r="O101" s="388"/>
      <c r="P101" s="388"/>
      <c r="Q101" s="389"/>
    </row>
    <row r="102" spans="1:17" x14ac:dyDescent="0.25">
      <c r="A102" s="24">
        <f>A$11</f>
        <v>1642</v>
      </c>
      <c r="B102" s="291">
        <f t="shared" si="25"/>
        <v>3.1407035175879394E-2</v>
      </c>
      <c r="C102" s="23">
        <f t="shared" si="26"/>
        <v>7</v>
      </c>
      <c r="D102" s="168">
        <v>1</v>
      </c>
      <c r="E102" s="169">
        <v>31</v>
      </c>
      <c r="F102" s="168">
        <f>D102*E102</f>
        <v>31</v>
      </c>
      <c r="G102" s="229">
        <f>'DDS Rates for Amend'!M9</f>
        <v>15.2</v>
      </c>
      <c r="H102" s="170">
        <f>F102*G102</f>
        <v>471.2</v>
      </c>
      <c r="J102" s="387"/>
      <c r="K102" s="388"/>
      <c r="L102" s="388"/>
      <c r="M102" s="388"/>
      <c r="N102" s="388"/>
      <c r="O102" s="388"/>
      <c r="P102" s="388"/>
      <c r="Q102" s="389"/>
    </row>
    <row r="103" spans="1:17" x14ac:dyDescent="0.25">
      <c r="A103" s="24">
        <f>A$12</f>
        <v>1692</v>
      </c>
      <c r="B103" s="291">
        <f t="shared" si="25"/>
        <v>3.0450669914738125E-2</v>
      </c>
      <c r="C103" s="23">
        <f t="shared" si="26"/>
        <v>8</v>
      </c>
      <c r="D103" s="168">
        <v>1</v>
      </c>
      <c r="E103" s="169">
        <v>31</v>
      </c>
      <c r="F103" s="168">
        <f>D103*E103</f>
        <v>31</v>
      </c>
      <c r="G103" s="229">
        <f>'DDS Rates for Amend'!M10</f>
        <v>15.2</v>
      </c>
      <c r="H103" s="170">
        <f>F103*G103</f>
        <v>471.2</v>
      </c>
      <c r="J103" s="387"/>
      <c r="K103" s="388"/>
      <c r="L103" s="388"/>
      <c r="M103" s="388"/>
      <c r="N103" s="388"/>
      <c r="O103" s="388"/>
      <c r="P103" s="388"/>
      <c r="Q103" s="389"/>
    </row>
    <row r="104" spans="1:17" x14ac:dyDescent="0.25">
      <c r="A104" s="24">
        <f>A$13</f>
        <v>1722</v>
      </c>
      <c r="B104" s="291">
        <f t="shared" si="25"/>
        <v>1.7730496453900711E-2</v>
      </c>
      <c r="C104" s="23">
        <f t="shared" si="26"/>
        <v>9</v>
      </c>
      <c r="D104" s="168">
        <v>4</v>
      </c>
      <c r="E104" s="169">
        <v>31</v>
      </c>
      <c r="F104" s="168">
        <f>D104*E104</f>
        <v>124</v>
      </c>
      <c r="G104" s="229">
        <f>'DDS Rates for Amend'!M11</f>
        <v>15.245599999999998</v>
      </c>
      <c r="H104" s="170">
        <f>F104*G104</f>
        <v>1890.4543999999996</v>
      </c>
      <c r="J104" s="387"/>
      <c r="K104" s="388"/>
      <c r="L104" s="388"/>
      <c r="M104" s="388"/>
      <c r="N104" s="388"/>
      <c r="O104" s="388"/>
      <c r="P104" s="388"/>
      <c r="Q104" s="389"/>
    </row>
    <row r="105" spans="1:17" x14ac:dyDescent="0.25">
      <c r="A105" s="24">
        <f>A$14</f>
        <v>1752</v>
      </c>
      <c r="B105" s="291">
        <f t="shared" si="25"/>
        <v>1.7421602787456445E-2</v>
      </c>
      <c r="C105" s="23">
        <f t="shared" si="26"/>
        <v>10</v>
      </c>
      <c r="D105" s="168">
        <v>10</v>
      </c>
      <c r="E105" s="169">
        <v>31</v>
      </c>
      <c r="F105" s="168">
        <f>D105*E105</f>
        <v>310</v>
      </c>
      <c r="G105" s="229">
        <f>'DDS Rates for Amend'!M12</f>
        <v>15.581003199999998</v>
      </c>
      <c r="H105" s="170">
        <f>F105*G105</f>
        <v>4830.110991999999</v>
      </c>
      <c r="J105" s="390"/>
      <c r="K105" s="391"/>
      <c r="L105" s="391"/>
      <c r="M105" s="391"/>
      <c r="N105" s="391"/>
      <c r="O105" s="391"/>
      <c r="P105" s="391"/>
      <c r="Q105" s="392"/>
    </row>
    <row r="107" spans="1:17" x14ac:dyDescent="0.25">
      <c r="C107" s="380" t="s">
        <v>287</v>
      </c>
      <c r="D107" s="381"/>
      <c r="E107" s="153"/>
      <c r="F107" s="372"/>
      <c r="G107" s="372"/>
      <c r="H107" s="372"/>
    </row>
    <row r="108" spans="1:17" x14ac:dyDescent="0.25">
      <c r="A108" s="289" t="s">
        <v>91</v>
      </c>
      <c r="B108" s="289" t="s">
        <v>92</v>
      </c>
      <c r="C108" s="53" t="s">
        <v>312</v>
      </c>
      <c r="D108" s="160" t="s">
        <v>300</v>
      </c>
      <c r="E108" s="154" t="s">
        <v>301</v>
      </c>
      <c r="F108" s="42" t="s">
        <v>304</v>
      </c>
      <c r="G108" s="43" t="s">
        <v>302</v>
      </c>
      <c r="H108" s="53" t="s">
        <v>303</v>
      </c>
    </row>
    <row r="109" spans="1:17" x14ac:dyDescent="0.25">
      <c r="A109" s="24">
        <f>A$5</f>
        <v>1182</v>
      </c>
      <c r="B109" s="290"/>
      <c r="C109" s="58">
        <v>1</v>
      </c>
      <c r="D109" s="36">
        <f>'linked - DO NOT USE or DELETE'!D16</f>
        <v>0</v>
      </c>
      <c r="E109" s="25">
        <f>IF(F109=0,0,F109/D109)</f>
        <v>0</v>
      </c>
      <c r="F109" s="36">
        <f>'linked - DO NOT USE or DELETE'!F16</f>
        <v>0</v>
      </c>
      <c r="G109" s="27">
        <v>15</v>
      </c>
      <c r="H109" s="37">
        <f>'linked - DO NOT USE or DELETE'!H16</f>
        <v>0</v>
      </c>
      <c r="J109" s="384" t="s">
        <v>96</v>
      </c>
      <c r="K109" s="385"/>
      <c r="L109" s="385"/>
      <c r="M109" s="385"/>
      <c r="N109" s="385"/>
      <c r="O109" s="385"/>
      <c r="P109" s="385"/>
      <c r="Q109" s="386"/>
    </row>
    <row r="110" spans="1:17" x14ac:dyDescent="0.25">
      <c r="A110" s="24">
        <f>A$6</f>
        <v>1288</v>
      </c>
      <c r="B110" s="291">
        <f>(A110-A109)/A109</f>
        <v>8.9678510998307953E-2</v>
      </c>
      <c r="C110" s="61">
        <v>2</v>
      </c>
      <c r="D110" s="36">
        <f>'linked - DO NOT USE or DELETE'!I16</f>
        <v>0</v>
      </c>
      <c r="E110" s="25">
        <f>IF(F110=0,0,F110/D110)</f>
        <v>0</v>
      </c>
      <c r="F110" s="36">
        <f>'linked - DO NOT USE or DELETE'!K16</f>
        <v>0</v>
      </c>
      <c r="G110" s="27">
        <v>15</v>
      </c>
      <c r="H110" s="37">
        <f>'linked - DO NOT USE or DELETE'!M16</f>
        <v>0</v>
      </c>
      <c r="J110" s="387"/>
      <c r="K110" s="388"/>
      <c r="L110" s="388"/>
      <c r="M110" s="388"/>
      <c r="N110" s="388"/>
      <c r="O110" s="388"/>
      <c r="P110" s="388"/>
      <c r="Q110" s="389"/>
    </row>
    <row r="111" spans="1:17" x14ac:dyDescent="0.25">
      <c r="A111" s="24">
        <f>A$7</f>
        <v>1495</v>
      </c>
      <c r="B111" s="291">
        <f t="shared" ref="B111:B118" si="27">(A111-A110)/A110</f>
        <v>0.16071428571428573</v>
      </c>
      <c r="C111" s="61">
        <v>3</v>
      </c>
      <c r="D111" s="36">
        <f>'linked - DO NOT USE or DELETE'!N16</f>
        <v>0</v>
      </c>
      <c r="E111" s="25">
        <f>IF(F111=0,0,F111/D111)</f>
        <v>0</v>
      </c>
      <c r="F111" s="36">
        <f>'linked - DO NOT USE or DELETE'!P16</f>
        <v>0</v>
      </c>
      <c r="G111" s="27">
        <v>15</v>
      </c>
      <c r="H111" s="38">
        <f>'linked - DO NOT USE or DELETE'!R16</f>
        <v>0</v>
      </c>
      <c r="J111" s="387"/>
      <c r="K111" s="388"/>
      <c r="L111" s="388"/>
      <c r="M111" s="388"/>
      <c r="N111" s="388"/>
      <c r="O111" s="388"/>
      <c r="P111" s="388"/>
      <c r="Q111" s="389"/>
    </row>
    <row r="112" spans="1:17" x14ac:dyDescent="0.25">
      <c r="A112" s="24">
        <f>A$8</f>
        <v>1470</v>
      </c>
      <c r="B112" s="291">
        <f t="shared" si="27"/>
        <v>-1.6722408026755852E-2</v>
      </c>
      <c r="C112" s="61">
        <f>C111+1</f>
        <v>4</v>
      </c>
      <c r="D112" s="36">
        <f>'linked - DO NOT USE or DELETE'!S16</f>
        <v>0</v>
      </c>
      <c r="E112" s="25">
        <f>IF(F112=0,0,F112/D112)</f>
        <v>0</v>
      </c>
      <c r="F112" s="36">
        <f>'linked - DO NOT USE or DELETE'!U16</f>
        <v>0</v>
      </c>
      <c r="G112" s="27">
        <v>15</v>
      </c>
      <c r="H112" s="38">
        <f>'linked - DO NOT USE or DELETE'!W16</f>
        <v>0</v>
      </c>
      <c r="J112" s="387"/>
      <c r="K112" s="388"/>
      <c r="L112" s="388"/>
      <c r="M112" s="388"/>
      <c r="N112" s="388"/>
      <c r="O112" s="388"/>
      <c r="P112" s="388"/>
      <c r="Q112" s="389"/>
    </row>
    <row r="113" spans="1:17" x14ac:dyDescent="0.25">
      <c r="A113" s="24">
        <f>A$9</f>
        <v>1542</v>
      </c>
      <c r="B113" s="291">
        <f t="shared" si="27"/>
        <v>4.8979591836734691E-2</v>
      </c>
      <c r="C113" s="61">
        <f t="shared" ref="C113:C118" si="28">C112+1</f>
        <v>5</v>
      </c>
      <c r="D113" s="29">
        <f>'linked - DO NOT USE or DELETE'!X16</f>
        <v>0</v>
      </c>
      <c r="E113" s="25">
        <f>IF(F113=0,0,F113/D113)</f>
        <v>0</v>
      </c>
      <c r="F113" s="36">
        <f>'linked - DO NOT USE or DELETE'!Z16</f>
        <v>0</v>
      </c>
      <c r="G113" s="27">
        <v>15</v>
      </c>
      <c r="H113" s="38">
        <f>'linked - DO NOT USE or DELETE'!AB16</f>
        <v>0</v>
      </c>
      <c r="J113" s="387"/>
      <c r="K113" s="388"/>
      <c r="L113" s="388"/>
      <c r="M113" s="388"/>
      <c r="N113" s="388"/>
      <c r="O113" s="388"/>
      <c r="P113" s="388"/>
      <c r="Q113" s="389"/>
    </row>
    <row r="114" spans="1:17" x14ac:dyDescent="0.25">
      <c r="A114" s="24">
        <f>A$10</f>
        <v>1592</v>
      </c>
      <c r="B114" s="291">
        <f t="shared" si="27"/>
        <v>3.2425421530479899E-2</v>
      </c>
      <c r="C114" s="23">
        <f t="shared" si="28"/>
        <v>6</v>
      </c>
      <c r="D114" s="238">
        <v>0</v>
      </c>
      <c r="E114" s="169">
        <f>E101</f>
        <v>31</v>
      </c>
      <c r="F114" s="168">
        <f>D114*E114</f>
        <v>0</v>
      </c>
      <c r="G114" s="165">
        <v>15</v>
      </c>
      <c r="H114" s="170">
        <f>F114*G114</f>
        <v>0</v>
      </c>
      <c r="I114" s="18">
        <v>372</v>
      </c>
      <c r="J114" s="387"/>
      <c r="K114" s="388"/>
      <c r="L114" s="388"/>
      <c r="M114" s="388"/>
      <c r="N114" s="388"/>
      <c r="O114" s="388"/>
      <c r="P114" s="388"/>
      <c r="Q114" s="389"/>
    </row>
    <row r="115" spans="1:17" x14ac:dyDescent="0.25">
      <c r="A115" s="24">
        <f>A$11</f>
        <v>1642</v>
      </c>
      <c r="B115" s="291">
        <f t="shared" si="27"/>
        <v>3.1407035175879394E-2</v>
      </c>
      <c r="C115" s="23">
        <f t="shared" si="28"/>
        <v>7</v>
      </c>
      <c r="D115" s="238">
        <v>1</v>
      </c>
      <c r="E115" s="169">
        <f t="shared" ref="E115:E118" si="29">E102</f>
        <v>31</v>
      </c>
      <c r="F115" s="168">
        <f>D115*E115</f>
        <v>31</v>
      </c>
      <c r="G115" s="229">
        <f>'DDS Rates for Amend'!N9</f>
        <v>15.2</v>
      </c>
      <c r="H115" s="170">
        <f>F115*G115</f>
        <v>471.2</v>
      </c>
      <c r="J115" s="387"/>
      <c r="K115" s="388"/>
      <c r="L115" s="388"/>
      <c r="M115" s="388"/>
      <c r="N115" s="388"/>
      <c r="O115" s="388"/>
      <c r="P115" s="388"/>
      <c r="Q115" s="389"/>
    </row>
    <row r="116" spans="1:17" x14ac:dyDescent="0.25">
      <c r="A116" s="24">
        <f>A$12</f>
        <v>1692</v>
      </c>
      <c r="B116" s="291">
        <f t="shared" si="27"/>
        <v>3.0450669914738125E-2</v>
      </c>
      <c r="C116" s="23">
        <f t="shared" si="28"/>
        <v>8</v>
      </c>
      <c r="D116" s="238">
        <v>1</v>
      </c>
      <c r="E116" s="169">
        <f t="shared" si="29"/>
        <v>31</v>
      </c>
      <c r="F116" s="168">
        <f>D116*E116</f>
        <v>31</v>
      </c>
      <c r="G116" s="229">
        <f>'DDS Rates for Amend'!N10</f>
        <v>15.2</v>
      </c>
      <c r="H116" s="170">
        <f>F116*G116</f>
        <v>471.2</v>
      </c>
      <c r="J116" s="387"/>
      <c r="K116" s="388"/>
      <c r="L116" s="388"/>
      <c r="M116" s="388"/>
      <c r="N116" s="388"/>
      <c r="O116" s="388"/>
      <c r="P116" s="388"/>
      <c r="Q116" s="389"/>
    </row>
    <row r="117" spans="1:17" x14ac:dyDescent="0.25">
      <c r="A117" s="24">
        <f>A$13</f>
        <v>1722</v>
      </c>
      <c r="B117" s="291">
        <f t="shared" si="27"/>
        <v>1.7730496453900711E-2</v>
      </c>
      <c r="C117" s="23">
        <f t="shared" si="28"/>
        <v>9</v>
      </c>
      <c r="D117" s="238">
        <v>4</v>
      </c>
      <c r="E117" s="169">
        <f t="shared" si="29"/>
        <v>31</v>
      </c>
      <c r="F117" s="168">
        <f>D117*E117</f>
        <v>124</v>
      </c>
      <c r="G117" s="229">
        <f>'DDS Rates for Amend'!N11</f>
        <v>15.245599999999998</v>
      </c>
      <c r="H117" s="170">
        <f>F117*G117</f>
        <v>1890.4543999999996</v>
      </c>
      <c r="J117" s="387"/>
      <c r="K117" s="388"/>
      <c r="L117" s="388"/>
      <c r="M117" s="388"/>
      <c r="N117" s="388"/>
      <c r="O117" s="388"/>
      <c r="P117" s="388"/>
      <c r="Q117" s="389"/>
    </row>
    <row r="118" spans="1:17" x14ac:dyDescent="0.25">
      <c r="A118" s="24">
        <f>A$14</f>
        <v>1752</v>
      </c>
      <c r="B118" s="291">
        <f t="shared" si="27"/>
        <v>1.7421602787456445E-2</v>
      </c>
      <c r="C118" s="23">
        <f t="shared" si="28"/>
        <v>10</v>
      </c>
      <c r="D118" s="238">
        <v>10</v>
      </c>
      <c r="E118" s="169">
        <f t="shared" si="29"/>
        <v>31</v>
      </c>
      <c r="F118" s="168">
        <f>D118*E118</f>
        <v>310</v>
      </c>
      <c r="G118" s="229">
        <f>'DDS Rates for Amend'!N12</f>
        <v>15.581003199999998</v>
      </c>
      <c r="H118" s="170">
        <f>F118*G118</f>
        <v>4830.110991999999</v>
      </c>
      <c r="J118" s="390"/>
      <c r="K118" s="391"/>
      <c r="L118" s="391"/>
      <c r="M118" s="391"/>
      <c r="N118" s="391"/>
      <c r="O118" s="391"/>
      <c r="P118" s="391"/>
      <c r="Q118" s="392"/>
    </row>
    <row r="120" spans="1:17" x14ac:dyDescent="0.25">
      <c r="C120" s="380" t="s">
        <v>366</v>
      </c>
      <c r="D120" s="381"/>
      <c r="E120" s="153"/>
      <c r="F120" s="372"/>
      <c r="G120" s="372"/>
      <c r="H120" s="372"/>
      <c r="J120" s="171" t="s">
        <v>187</v>
      </c>
    </row>
    <row r="121" spans="1:17" x14ac:dyDescent="0.25">
      <c r="A121" s="289" t="s">
        <v>91</v>
      </c>
      <c r="B121" s="289" t="s">
        <v>92</v>
      </c>
      <c r="C121" s="72" t="s">
        <v>312</v>
      </c>
      <c r="D121" s="160" t="s">
        <v>300</v>
      </c>
      <c r="E121" s="154" t="s">
        <v>301</v>
      </c>
      <c r="F121" s="42" t="s">
        <v>304</v>
      </c>
      <c r="G121" s="43" t="s">
        <v>302</v>
      </c>
      <c r="H121" s="72" t="s">
        <v>303</v>
      </c>
    </row>
    <row r="122" spans="1:17" x14ac:dyDescent="0.25">
      <c r="A122" s="24">
        <f>A$5</f>
        <v>1182</v>
      </c>
      <c r="B122" s="290"/>
      <c r="C122" s="58">
        <v>1</v>
      </c>
      <c r="D122" s="36">
        <f>'linked - DO NOT USE or DELETE'!D17</f>
        <v>13</v>
      </c>
      <c r="E122" s="25">
        <f>IF(F122=0,0,F122/D122)</f>
        <v>64.15384615384616</v>
      </c>
      <c r="F122" s="36">
        <f>'linked - DO NOT USE or DELETE'!F17</f>
        <v>834</v>
      </c>
      <c r="G122" s="27">
        <f>H122/F122</f>
        <v>65</v>
      </c>
      <c r="H122" s="37">
        <f>'linked - DO NOT USE or DELETE'!H17</f>
        <v>54210</v>
      </c>
    </row>
    <row r="123" spans="1:17" x14ac:dyDescent="0.25">
      <c r="A123" s="24">
        <f>A$6</f>
        <v>1288</v>
      </c>
      <c r="B123" s="291">
        <f>(A123-A122)/A122</f>
        <v>8.9678510998307953E-2</v>
      </c>
      <c r="C123" s="61">
        <v>2</v>
      </c>
      <c r="D123" s="36">
        <f>'linked - DO NOT USE or DELETE'!I17</f>
        <v>6</v>
      </c>
      <c r="E123" s="25">
        <f>IF(F123=0,0,F123/D123)</f>
        <v>5.5</v>
      </c>
      <c r="F123" s="36">
        <f>'linked - DO NOT USE or DELETE'!K17</f>
        <v>33</v>
      </c>
      <c r="G123" s="27">
        <f>H123/F123</f>
        <v>63.522727272727273</v>
      </c>
      <c r="H123" s="37">
        <f>'linked - DO NOT USE or DELETE'!M17</f>
        <v>2096.25</v>
      </c>
    </row>
    <row r="124" spans="1:17" x14ac:dyDescent="0.25">
      <c r="A124" s="24">
        <f>A$7</f>
        <v>1495</v>
      </c>
      <c r="B124" s="291">
        <f t="shared" ref="B124:B131" si="30">(A124-A123)/A123</f>
        <v>0.16071428571428573</v>
      </c>
      <c r="C124" s="61">
        <v>3</v>
      </c>
      <c r="D124" s="36">
        <f>'linked - DO NOT USE or DELETE'!N17</f>
        <v>32</v>
      </c>
      <c r="E124" s="25">
        <f>IF(F124=0,0,F124/D124)</f>
        <v>11.34375</v>
      </c>
      <c r="F124" s="36">
        <f>'linked - DO NOT USE or DELETE'!P17</f>
        <v>363</v>
      </c>
      <c r="G124" s="27">
        <f>H124/F124</f>
        <v>65</v>
      </c>
      <c r="H124" s="38">
        <f>'linked - DO NOT USE or DELETE'!R17</f>
        <v>23595</v>
      </c>
    </row>
    <row r="125" spans="1:17" x14ac:dyDescent="0.25">
      <c r="A125" s="24">
        <f>A$8</f>
        <v>1470</v>
      </c>
      <c r="B125" s="291">
        <f t="shared" si="30"/>
        <v>-1.6722408026755852E-2</v>
      </c>
      <c r="C125" s="61">
        <f>C124+1</f>
        <v>4</v>
      </c>
      <c r="D125" s="36">
        <f>'linked - DO NOT USE or DELETE'!S17</f>
        <v>12</v>
      </c>
      <c r="E125" s="25">
        <f>IF(F125=0,0,F125/D125)</f>
        <v>16</v>
      </c>
      <c r="F125" s="36">
        <f>'linked - DO NOT USE or DELETE'!U17</f>
        <v>192</v>
      </c>
      <c r="G125" s="27">
        <f>H125/F125</f>
        <v>65</v>
      </c>
      <c r="H125" s="38">
        <f>'linked - DO NOT USE or DELETE'!W17</f>
        <v>12480</v>
      </c>
    </row>
    <row r="126" spans="1:17" x14ac:dyDescent="0.25">
      <c r="A126" s="24">
        <f>A$9</f>
        <v>1542</v>
      </c>
      <c r="B126" s="291">
        <f t="shared" si="30"/>
        <v>4.8979591836734691E-2</v>
      </c>
      <c r="C126" s="74">
        <f t="shared" ref="C126:C131" si="31">C125+1</f>
        <v>5</v>
      </c>
      <c r="D126" s="36">
        <f>'linked - DO NOT USE or DELETE'!X17</f>
        <v>0</v>
      </c>
      <c r="E126" s="25">
        <f>IF(F126=0,0,F126/D126)</f>
        <v>0</v>
      </c>
      <c r="F126" s="36">
        <f>'linked - DO NOT USE or DELETE'!Z17</f>
        <v>0</v>
      </c>
      <c r="G126" s="27">
        <v>0</v>
      </c>
      <c r="H126" s="38">
        <f>'linked - DO NOT USE or DELETE'!AB17</f>
        <v>0</v>
      </c>
    </row>
    <row r="127" spans="1:17" x14ac:dyDescent="0.25">
      <c r="A127" s="24">
        <f>A$10</f>
        <v>1592</v>
      </c>
      <c r="B127" s="291">
        <f t="shared" si="30"/>
        <v>3.2425421530479899E-2</v>
      </c>
      <c r="C127" s="23">
        <f t="shared" si="31"/>
        <v>6</v>
      </c>
      <c r="D127" s="168">
        <v>0</v>
      </c>
      <c r="E127" s="169">
        <f>TREND(E$123:E$125,C$123:C$125,C127)</f>
        <v>26.697916666666664</v>
      </c>
      <c r="F127" s="169">
        <f>D127*E127</f>
        <v>0</v>
      </c>
      <c r="G127" s="165">
        <v>65</v>
      </c>
      <c r="H127" s="170">
        <f>F127*G127</f>
        <v>0</v>
      </c>
      <c r="I127" s="18">
        <v>372</v>
      </c>
    </row>
    <row r="128" spans="1:17" x14ac:dyDescent="0.25">
      <c r="A128" s="24">
        <f>A$11</f>
        <v>1642</v>
      </c>
      <c r="B128" s="291">
        <f t="shared" si="30"/>
        <v>3.1407035175879394E-2</v>
      </c>
      <c r="C128" s="23">
        <f t="shared" si="31"/>
        <v>7</v>
      </c>
      <c r="D128" s="168">
        <v>0</v>
      </c>
      <c r="E128" s="169">
        <f t="shared" ref="E128:E131" si="32">TREND(E$123:E$125,C$123:C$125,C128)</f>
        <v>31.947916666666664</v>
      </c>
      <c r="F128" s="169">
        <f>D128*E128</f>
        <v>0</v>
      </c>
      <c r="G128" s="229">
        <f>'DDS Rates for Amend'!O9</f>
        <v>65</v>
      </c>
      <c r="H128" s="170">
        <f>F128*G128</f>
        <v>0</v>
      </c>
    </row>
    <row r="129" spans="1:10" x14ac:dyDescent="0.25">
      <c r="A129" s="24">
        <f>A$12</f>
        <v>1692</v>
      </c>
      <c r="B129" s="291">
        <f t="shared" si="30"/>
        <v>3.0450669914738125E-2</v>
      </c>
      <c r="C129" s="23">
        <f t="shared" si="31"/>
        <v>8</v>
      </c>
      <c r="D129" s="168">
        <v>0</v>
      </c>
      <c r="E129" s="169">
        <f t="shared" si="32"/>
        <v>37.197916666666664</v>
      </c>
      <c r="F129" s="169">
        <f>D129*E129</f>
        <v>0</v>
      </c>
      <c r="G129" s="229">
        <f>'DDS Rates for Amend'!O10</f>
        <v>65</v>
      </c>
      <c r="H129" s="170">
        <f>F129*G129</f>
        <v>0</v>
      </c>
    </row>
    <row r="130" spans="1:10" x14ac:dyDescent="0.25">
      <c r="A130" s="24">
        <f>A$13</f>
        <v>1722</v>
      </c>
      <c r="B130" s="291">
        <f t="shared" si="30"/>
        <v>1.7730496453900711E-2</v>
      </c>
      <c r="C130" s="23">
        <f t="shared" si="31"/>
        <v>9</v>
      </c>
      <c r="D130" s="168">
        <v>5</v>
      </c>
      <c r="E130" s="169">
        <f t="shared" si="32"/>
        <v>42.447916666666664</v>
      </c>
      <c r="F130" s="169">
        <f>D130*E130</f>
        <v>212.23958333333331</v>
      </c>
      <c r="G130" s="229">
        <f>'DDS Rates for Amend'!O11</f>
        <v>65.194999999999993</v>
      </c>
      <c r="H130" s="170">
        <f>F130*G130</f>
        <v>13836.959635416664</v>
      </c>
      <c r="I130" s="353">
        <v>42339</v>
      </c>
    </row>
    <row r="131" spans="1:10" x14ac:dyDescent="0.25">
      <c r="A131" s="24">
        <f>A$14</f>
        <v>1752</v>
      </c>
      <c r="B131" s="291">
        <f t="shared" si="30"/>
        <v>1.7421602787456445E-2</v>
      </c>
      <c r="C131" s="23">
        <f t="shared" si="31"/>
        <v>10</v>
      </c>
      <c r="D131" s="168">
        <v>7</v>
      </c>
      <c r="E131" s="169">
        <f t="shared" si="32"/>
        <v>47.697916666666664</v>
      </c>
      <c r="F131" s="169">
        <f>D131*E131</f>
        <v>333.88541666666663</v>
      </c>
      <c r="G131" s="229">
        <f>'DDS Rates for Amend'!O12</f>
        <v>66.629289999999997</v>
      </c>
      <c r="H131" s="170">
        <f>F131*G131</f>
        <v>22246.548253854162</v>
      </c>
    </row>
    <row r="132" spans="1:10" customFormat="1" x14ac:dyDescent="0.25">
      <c r="D132" s="161"/>
      <c r="E132" s="155"/>
    </row>
    <row r="133" spans="1:10" x14ac:dyDescent="0.25">
      <c r="C133" s="380" t="s">
        <v>367</v>
      </c>
      <c r="D133" s="381"/>
      <c r="E133" s="153"/>
      <c r="F133" s="372"/>
      <c r="G133" s="372"/>
      <c r="H133" s="372"/>
      <c r="J133" s="171"/>
    </row>
    <row r="134" spans="1:10" x14ac:dyDescent="0.25">
      <c r="A134" s="289" t="s">
        <v>91</v>
      </c>
      <c r="B134" s="289" t="s">
        <v>92</v>
      </c>
      <c r="C134" s="72" t="s">
        <v>312</v>
      </c>
      <c r="D134" s="160" t="s">
        <v>300</v>
      </c>
      <c r="E134" s="154" t="s">
        <v>301</v>
      </c>
      <c r="F134" s="42" t="s">
        <v>304</v>
      </c>
      <c r="G134" s="43" t="s">
        <v>302</v>
      </c>
      <c r="H134" s="72" t="s">
        <v>303</v>
      </c>
      <c r="J134" s="171"/>
    </row>
    <row r="135" spans="1:10" x14ac:dyDescent="0.25">
      <c r="A135" s="24">
        <f>A$5</f>
        <v>1182</v>
      </c>
      <c r="B135" s="290"/>
      <c r="C135" s="58">
        <v>1</v>
      </c>
      <c r="D135" s="36">
        <f>'linked - DO NOT USE or DELETE'!D18</f>
        <v>0</v>
      </c>
      <c r="E135" s="25">
        <f>IF(F135=0,0,F135/D135)</f>
        <v>0</v>
      </c>
      <c r="F135" s="36">
        <f>'linked - DO NOT USE or DELETE'!F18</f>
        <v>0</v>
      </c>
      <c r="G135" s="27">
        <v>0</v>
      </c>
      <c r="H135" s="37">
        <f>'linked - DO NOT USE or DELETE'!H18</f>
        <v>0</v>
      </c>
      <c r="J135" s="171"/>
    </row>
    <row r="136" spans="1:10" x14ac:dyDescent="0.25">
      <c r="A136" s="24">
        <f>A$6</f>
        <v>1288</v>
      </c>
      <c r="B136" s="291">
        <f>(A136-A135)/A135</f>
        <v>8.9678510998307953E-2</v>
      </c>
      <c r="C136" s="61">
        <v>2</v>
      </c>
      <c r="D136" s="36">
        <f>'linked - DO NOT USE or DELETE'!I18</f>
        <v>0</v>
      </c>
      <c r="E136" s="25">
        <f>IF(F136=0,0,F136/D136)</f>
        <v>0</v>
      </c>
      <c r="F136" s="36">
        <f>'linked - DO NOT USE or DELETE'!K18</f>
        <v>0</v>
      </c>
      <c r="G136" s="27">
        <v>0</v>
      </c>
      <c r="H136" s="37">
        <f>'linked - DO NOT USE or DELETE'!M18</f>
        <v>0</v>
      </c>
      <c r="J136" s="171" t="s">
        <v>186</v>
      </c>
    </row>
    <row r="137" spans="1:10" x14ac:dyDescent="0.25">
      <c r="A137" s="24">
        <f>A$7</f>
        <v>1495</v>
      </c>
      <c r="B137" s="291">
        <f t="shared" ref="B137:B144" si="33">(A137-A136)/A136</f>
        <v>0.16071428571428573</v>
      </c>
      <c r="C137" s="61">
        <v>3</v>
      </c>
      <c r="D137" s="36">
        <f>'linked - DO NOT USE or DELETE'!N18</f>
        <v>3</v>
      </c>
      <c r="E137" s="25">
        <f>IF(F137=0,0,F137/D137)</f>
        <v>4965.333333333333</v>
      </c>
      <c r="F137" s="36">
        <f>'linked - DO NOT USE or DELETE'!P18</f>
        <v>14896</v>
      </c>
      <c r="G137" s="27">
        <f>H137/F137</f>
        <v>7</v>
      </c>
      <c r="H137" s="38">
        <f>'linked - DO NOT USE or DELETE'!R18</f>
        <v>104272</v>
      </c>
      <c r="J137" s="171"/>
    </row>
    <row r="138" spans="1:10" x14ac:dyDescent="0.25">
      <c r="A138" s="24">
        <f>A$8</f>
        <v>1470</v>
      </c>
      <c r="B138" s="291">
        <f t="shared" si="33"/>
        <v>-1.6722408026755852E-2</v>
      </c>
      <c r="C138" s="61">
        <v>4</v>
      </c>
      <c r="D138" s="36">
        <f>'linked - DO NOT USE or DELETE'!S18</f>
        <v>3</v>
      </c>
      <c r="E138" s="25">
        <f>IF(F138=0,0,F138/D138)</f>
        <v>2085.3333333333335</v>
      </c>
      <c r="F138" s="36">
        <f>'linked - DO NOT USE or DELETE'!U18</f>
        <v>6256</v>
      </c>
      <c r="G138" s="27">
        <f>H138/F138</f>
        <v>7</v>
      </c>
      <c r="H138" s="38">
        <f>'linked - DO NOT USE or DELETE'!W18</f>
        <v>43792</v>
      </c>
    </row>
    <row r="139" spans="1:10" x14ac:dyDescent="0.25">
      <c r="A139" s="24">
        <f>A$9</f>
        <v>1542</v>
      </c>
      <c r="B139" s="291">
        <f t="shared" si="33"/>
        <v>4.8979591836734691E-2</v>
      </c>
      <c r="C139" s="61">
        <v>5</v>
      </c>
      <c r="D139" s="36">
        <f>'linked - DO NOT USE or DELETE'!X18</f>
        <v>0</v>
      </c>
      <c r="E139" s="25">
        <f>IF(F139=0,0,F139/D139)</f>
        <v>0</v>
      </c>
      <c r="F139" s="36">
        <f>'linked - DO NOT USE or DELETE'!Z18</f>
        <v>0</v>
      </c>
      <c r="G139" s="27">
        <v>0</v>
      </c>
      <c r="H139" s="38">
        <f>'linked - DO NOT USE or DELETE'!AB18</f>
        <v>0</v>
      </c>
    </row>
    <row r="140" spans="1:10" x14ac:dyDescent="0.25">
      <c r="A140" s="24">
        <f>A$10</f>
        <v>1592</v>
      </c>
      <c r="B140" s="291">
        <f t="shared" si="33"/>
        <v>3.2425421530479899E-2</v>
      </c>
      <c r="C140" s="23">
        <v>6</v>
      </c>
      <c r="D140" s="168">
        <v>0</v>
      </c>
      <c r="E140" s="169">
        <f>AVERAGE(E$137:E$138)</f>
        <v>3525.333333333333</v>
      </c>
      <c r="F140" s="168">
        <f>D140*E140</f>
        <v>0</v>
      </c>
      <c r="G140" s="165">
        <v>8</v>
      </c>
      <c r="H140" s="170">
        <f>F140*G140</f>
        <v>0</v>
      </c>
      <c r="I140" s="18">
        <v>372</v>
      </c>
    </row>
    <row r="141" spans="1:10" x14ac:dyDescent="0.25">
      <c r="A141" s="24">
        <f>A$11</f>
        <v>1642</v>
      </c>
      <c r="B141" s="291">
        <f t="shared" si="33"/>
        <v>3.1407035175879394E-2</v>
      </c>
      <c r="C141" s="23">
        <v>7</v>
      </c>
      <c r="D141" s="168">
        <v>0</v>
      </c>
      <c r="E141" s="169">
        <f t="shared" ref="E141:E144" si="34">AVERAGE(E$137:E$138)</f>
        <v>3525.333333333333</v>
      </c>
      <c r="F141" s="168">
        <f>D141*E141</f>
        <v>0</v>
      </c>
      <c r="G141" s="229">
        <f>'DDS Rates for Amend'!P9</f>
        <v>8</v>
      </c>
      <c r="H141" s="170">
        <f>F141*G141</f>
        <v>0</v>
      </c>
    </row>
    <row r="142" spans="1:10" x14ac:dyDescent="0.25">
      <c r="A142" s="24">
        <f>A$12</f>
        <v>1692</v>
      </c>
      <c r="B142" s="291">
        <f t="shared" si="33"/>
        <v>3.0450669914738125E-2</v>
      </c>
      <c r="C142" s="23">
        <v>8</v>
      </c>
      <c r="D142" s="168">
        <v>0</v>
      </c>
      <c r="E142" s="169">
        <f t="shared" si="34"/>
        <v>3525.333333333333</v>
      </c>
      <c r="F142" s="168">
        <f>D142*E142</f>
        <v>0</v>
      </c>
      <c r="G142" s="229">
        <f>'DDS Rates for Amend'!P10</f>
        <v>8</v>
      </c>
      <c r="H142" s="170">
        <f>F142*G142</f>
        <v>0</v>
      </c>
    </row>
    <row r="143" spans="1:10" x14ac:dyDescent="0.25">
      <c r="A143" s="24">
        <f>A$13</f>
        <v>1722</v>
      </c>
      <c r="B143" s="291">
        <f t="shared" si="33"/>
        <v>1.7730496453900711E-2</v>
      </c>
      <c r="C143" s="23">
        <v>9</v>
      </c>
      <c r="D143" s="168">
        <v>2</v>
      </c>
      <c r="E143" s="169">
        <f t="shared" si="34"/>
        <v>3525.333333333333</v>
      </c>
      <c r="F143" s="168">
        <f>D143*E143</f>
        <v>7050.6666666666661</v>
      </c>
      <c r="G143" s="229">
        <f>'DDS Rates for Amend'!P11</f>
        <v>8.0239999999999991</v>
      </c>
      <c r="H143" s="170">
        <f>F143*G143</f>
        <v>56574.549333333322</v>
      </c>
    </row>
    <row r="144" spans="1:10" x14ac:dyDescent="0.25">
      <c r="A144" s="24">
        <f>A$14</f>
        <v>1752</v>
      </c>
      <c r="B144" s="291">
        <f t="shared" si="33"/>
        <v>1.7421602787456445E-2</v>
      </c>
      <c r="C144" s="23">
        <f t="shared" ref="C144:C170" si="35">C143+1</f>
        <v>10</v>
      </c>
      <c r="D144" s="168">
        <v>4</v>
      </c>
      <c r="E144" s="169">
        <f t="shared" si="34"/>
        <v>3525.333333333333</v>
      </c>
      <c r="F144" s="168">
        <f>D144*E144</f>
        <v>14101.333333333332</v>
      </c>
      <c r="G144" s="229">
        <f>'DDS Rates for Amend'!P12</f>
        <v>8.2005279999999985</v>
      </c>
      <c r="H144" s="170">
        <f>F144*G144</f>
        <v>115638.37883733331</v>
      </c>
    </row>
    <row r="145" spans="1:10" customFormat="1" x14ac:dyDescent="0.25">
      <c r="D145" s="161"/>
      <c r="E145" s="155"/>
    </row>
    <row r="146" spans="1:10" x14ac:dyDescent="0.25">
      <c r="C146" s="380" t="s">
        <v>368</v>
      </c>
      <c r="D146" s="381"/>
      <c r="E146" s="153"/>
      <c r="F146" s="372"/>
      <c r="G146" s="372"/>
      <c r="H146" s="372"/>
      <c r="J146" s="171"/>
    </row>
    <row r="147" spans="1:10" x14ac:dyDescent="0.25">
      <c r="A147" s="289" t="s">
        <v>91</v>
      </c>
      <c r="B147" s="289" t="s">
        <v>92</v>
      </c>
      <c r="C147" s="72" t="s">
        <v>312</v>
      </c>
      <c r="D147" s="160" t="s">
        <v>300</v>
      </c>
      <c r="E147" s="154" t="s">
        <v>301</v>
      </c>
      <c r="F147" s="42" t="s">
        <v>304</v>
      </c>
      <c r="G147" s="43" t="s">
        <v>302</v>
      </c>
      <c r="H147" s="72" t="s">
        <v>303</v>
      </c>
      <c r="J147" s="171"/>
    </row>
    <row r="148" spans="1:10" x14ac:dyDescent="0.25">
      <c r="A148" s="24">
        <f>A$5</f>
        <v>1182</v>
      </c>
      <c r="B148" s="290"/>
      <c r="C148" s="58">
        <v>1</v>
      </c>
      <c r="D148" s="36">
        <f>'linked - DO NOT USE or DELETE'!D19</f>
        <v>1</v>
      </c>
      <c r="E148" s="25">
        <f>IF(F148=0,0,F148/D148)</f>
        <v>2020</v>
      </c>
      <c r="F148" s="36">
        <f>'linked - DO NOT USE or DELETE'!F19</f>
        <v>2020</v>
      </c>
      <c r="G148" s="27">
        <f>H148/F148</f>
        <v>19.821782178217823</v>
      </c>
      <c r="H148" s="37">
        <f>'linked - DO NOT USE or DELETE'!H19</f>
        <v>40040</v>
      </c>
      <c r="J148" s="171"/>
    </row>
    <row r="149" spans="1:10" x14ac:dyDescent="0.25">
      <c r="A149" s="24">
        <f>A$6</f>
        <v>1288</v>
      </c>
      <c r="B149" s="291">
        <f>(A149-A148)/A148</f>
        <v>8.9678510998307953E-2</v>
      </c>
      <c r="C149" s="61">
        <v>2</v>
      </c>
      <c r="D149" s="36">
        <f>'linked - DO NOT USE or DELETE'!I19</f>
        <v>0</v>
      </c>
      <c r="E149" s="25">
        <f>IF(F149=0,0,F149/D149)</f>
        <v>0</v>
      </c>
      <c r="F149" s="36">
        <f>'linked - DO NOT USE or DELETE'!K19</f>
        <v>0</v>
      </c>
      <c r="G149" s="27">
        <v>0</v>
      </c>
      <c r="H149" s="37">
        <f>'linked - DO NOT USE or DELETE'!M19</f>
        <v>0</v>
      </c>
      <c r="J149" s="171" t="s">
        <v>186</v>
      </c>
    </row>
    <row r="150" spans="1:10" x14ac:dyDescent="0.25">
      <c r="A150" s="24">
        <f>A$7</f>
        <v>1495</v>
      </c>
      <c r="B150" s="291">
        <f t="shared" ref="B150:B157" si="36">(A150-A149)/A149</f>
        <v>0.16071428571428573</v>
      </c>
      <c r="C150" s="61">
        <v>3</v>
      </c>
      <c r="D150" s="36">
        <f>'linked - DO NOT USE or DELETE'!N19</f>
        <v>0</v>
      </c>
      <c r="E150" s="25">
        <f>IF(F150=0,0,F150/D150)</f>
        <v>0</v>
      </c>
      <c r="F150" s="36">
        <f>'linked - DO NOT USE or DELETE'!P19</f>
        <v>0</v>
      </c>
      <c r="G150" s="27">
        <v>0</v>
      </c>
      <c r="H150" s="38">
        <f>'linked - DO NOT USE or DELETE'!R19</f>
        <v>0</v>
      </c>
      <c r="J150" s="171"/>
    </row>
    <row r="151" spans="1:10" x14ac:dyDescent="0.25">
      <c r="A151" s="24">
        <f>A$8</f>
        <v>1470</v>
      </c>
      <c r="B151" s="291">
        <f t="shared" si="36"/>
        <v>-1.6722408026755852E-2</v>
      </c>
      <c r="C151" s="61">
        <v>4</v>
      </c>
      <c r="D151" s="36">
        <f>'linked - DO NOT USE or DELETE'!S19</f>
        <v>2</v>
      </c>
      <c r="E151" s="25">
        <f>IF(F151=0,0,F151/D151)</f>
        <v>3412</v>
      </c>
      <c r="F151" s="36">
        <f>'linked - DO NOT USE or DELETE'!U19</f>
        <v>6824</v>
      </c>
      <c r="G151" s="27">
        <f>H151/F151</f>
        <v>5</v>
      </c>
      <c r="H151" s="38">
        <f>'linked - DO NOT USE or DELETE'!W19</f>
        <v>34120</v>
      </c>
    </row>
    <row r="152" spans="1:10" x14ac:dyDescent="0.25">
      <c r="A152" s="24">
        <f>A$9</f>
        <v>1542</v>
      </c>
      <c r="B152" s="291">
        <f t="shared" si="36"/>
        <v>4.8979591836734691E-2</v>
      </c>
      <c r="C152" s="61">
        <v>5</v>
      </c>
      <c r="D152" s="36">
        <f>'linked - DO NOT USE or DELETE'!X19</f>
        <v>0</v>
      </c>
      <c r="E152" s="25">
        <f>IF(F152=0,0,F152/D152)</f>
        <v>0</v>
      </c>
      <c r="F152" s="36">
        <f>'linked - DO NOT USE or DELETE'!Z19</f>
        <v>0</v>
      </c>
      <c r="G152" s="27">
        <v>0</v>
      </c>
      <c r="H152" s="38">
        <f>'linked - DO NOT USE or DELETE'!AB19</f>
        <v>0</v>
      </c>
    </row>
    <row r="153" spans="1:10" x14ac:dyDescent="0.25">
      <c r="A153" s="24">
        <f>A$10</f>
        <v>1592</v>
      </c>
      <c r="B153" s="291">
        <f t="shared" si="36"/>
        <v>3.2425421530479899E-2</v>
      </c>
      <c r="C153" s="23">
        <v>6</v>
      </c>
      <c r="D153" s="168">
        <v>0</v>
      </c>
      <c r="E153" s="169">
        <f>(E$148+E$151)/2</f>
        <v>2716</v>
      </c>
      <c r="F153" s="168">
        <f>D153*E153</f>
        <v>0</v>
      </c>
      <c r="G153" s="165">
        <v>5</v>
      </c>
      <c r="H153" s="170">
        <f>F153*G153</f>
        <v>0</v>
      </c>
      <c r="I153" s="18">
        <v>372</v>
      </c>
    </row>
    <row r="154" spans="1:10" x14ac:dyDescent="0.25">
      <c r="A154" s="24">
        <f>A$11</f>
        <v>1642</v>
      </c>
      <c r="B154" s="291">
        <f t="shared" si="36"/>
        <v>3.1407035175879394E-2</v>
      </c>
      <c r="C154" s="23">
        <f t="shared" si="35"/>
        <v>7</v>
      </c>
      <c r="D154" s="168">
        <v>0</v>
      </c>
      <c r="E154" s="169">
        <f t="shared" ref="E154:E157" si="37">(E$148+E$151)/2</f>
        <v>2716</v>
      </c>
      <c r="F154" s="168">
        <f>D154*E154</f>
        <v>0</v>
      </c>
      <c r="G154" s="229">
        <f>'DDS Rates for Amend'!Q9</f>
        <v>5</v>
      </c>
      <c r="H154" s="170">
        <f>F154*G154</f>
        <v>0</v>
      </c>
    </row>
    <row r="155" spans="1:10" x14ac:dyDescent="0.25">
      <c r="A155" s="24">
        <f>A$12</f>
        <v>1692</v>
      </c>
      <c r="B155" s="291">
        <f t="shared" si="36"/>
        <v>3.0450669914738125E-2</v>
      </c>
      <c r="C155" s="23">
        <f t="shared" si="35"/>
        <v>8</v>
      </c>
      <c r="D155" s="168">
        <f t="shared" ref="D155" si="38">D154</f>
        <v>0</v>
      </c>
      <c r="E155" s="169">
        <f t="shared" si="37"/>
        <v>2716</v>
      </c>
      <c r="F155" s="168">
        <f>D155*E155</f>
        <v>0</v>
      </c>
      <c r="G155" s="229">
        <f>'DDS Rates for Amend'!Q10</f>
        <v>5.5</v>
      </c>
      <c r="H155" s="170">
        <f>F155*G155</f>
        <v>0</v>
      </c>
    </row>
    <row r="156" spans="1:10" x14ac:dyDescent="0.25">
      <c r="A156" s="24">
        <f>A$13</f>
        <v>1722</v>
      </c>
      <c r="B156" s="291">
        <f t="shared" si="36"/>
        <v>1.7730496453900711E-2</v>
      </c>
      <c r="C156" s="23">
        <f t="shared" si="35"/>
        <v>9</v>
      </c>
      <c r="D156" s="168">
        <v>2</v>
      </c>
      <c r="E156" s="169">
        <f t="shared" si="37"/>
        <v>2716</v>
      </c>
      <c r="F156" s="168">
        <f>D156*E156</f>
        <v>5432</v>
      </c>
      <c r="G156" s="229">
        <f>'DDS Rates for Amend'!Q11</f>
        <v>5.5164999999999997</v>
      </c>
      <c r="H156" s="170">
        <f>F156*G156</f>
        <v>29965.627999999997</v>
      </c>
    </row>
    <row r="157" spans="1:10" x14ac:dyDescent="0.25">
      <c r="A157" s="24">
        <f>A$14</f>
        <v>1752</v>
      </c>
      <c r="B157" s="291">
        <f t="shared" si="36"/>
        <v>1.7421602787456445E-2</v>
      </c>
      <c r="C157" s="23">
        <f t="shared" si="35"/>
        <v>10</v>
      </c>
      <c r="D157" s="168">
        <v>2</v>
      </c>
      <c r="E157" s="169">
        <f t="shared" si="37"/>
        <v>2716</v>
      </c>
      <c r="F157" s="168">
        <f>D157*E157</f>
        <v>5432</v>
      </c>
      <c r="G157" s="229">
        <f>'DDS Rates for Amend'!Q12</f>
        <v>5.6378629999999994</v>
      </c>
      <c r="H157" s="170">
        <f>F157*G157</f>
        <v>30624.871815999995</v>
      </c>
    </row>
    <row r="158" spans="1:10" customFormat="1" x14ac:dyDescent="0.25">
      <c r="D158" s="161"/>
      <c r="E158" s="155"/>
    </row>
    <row r="159" spans="1:10" x14ac:dyDescent="0.25">
      <c r="A159" s="418" t="s">
        <v>288</v>
      </c>
      <c r="B159" s="419"/>
      <c r="C159" s="419"/>
      <c r="D159" s="420"/>
      <c r="E159" s="240"/>
      <c r="F159" s="413"/>
      <c r="G159" s="413"/>
      <c r="H159" s="413"/>
    </row>
    <row r="160" spans="1:10" x14ac:dyDescent="0.25">
      <c r="A160" s="301" t="s">
        <v>91</v>
      </c>
      <c r="B160" s="301" t="s">
        <v>92</v>
      </c>
      <c r="C160" s="295" t="s">
        <v>312</v>
      </c>
      <c r="D160" s="241" t="s">
        <v>300</v>
      </c>
      <c r="E160" s="242" t="s">
        <v>301</v>
      </c>
      <c r="F160" s="243" t="s">
        <v>304</v>
      </c>
      <c r="G160" s="295" t="s">
        <v>302</v>
      </c>
      <c r="H160" s="295" t="s">
        <v>303</v>
      </c>
    </row>
    <row r="161" spans="1:17" x14ac:dyDescent="0.25">
      <c r="A161" s="290">
        <f>A$5</f>
        <v>1182</v>
      </c>
      <c r="B161" s="290"/>
      <c r="C161" s="244">
        <v>1</v>
      </c>
      <c r="D161" s="245">
        <f>'linked - DO NOT USE or DELETE'!D20</f>
        <v>0</v>
      </c>
      <c r="E161" s="246">
        <f>IF(F161=0,0,F161/D161)</f>
        <v>0</v>
      </c>
      <c r="F161" s="245">
        <f>'linked - DO NOT USE or DELETE'!F20</f>
        <v>0</v>
      </c>
      <c r="G161" s="247">
        <v>15</v>
      </c>
      <c r="H161" s="248">
        <f>'linked - DO NOT USE or DELETE'!H20</f>
        <v>0</v>
      </c>
      <c r="J161" s="384" t="s">
        <v>44</v>
      </c>
      <c r="K161" s="385"/>
      <c r="L161" s="385"/>
      <c r="M161" s="385"/>
      <c r="N161" s="385"/>
      <c r="O161" s="385"/>
      <c r="P161" s="385"/>
      <c r="Q161" s="386"/>
    </row>
    <row r="162" spans="1:17" x14ac:dyDescent="0.25">
      <c r="A162" s="290">
        <f>A$6</f>
        <v>1288</v>
      </c>
      <c r="B162" s="302">
        <f>(A162-A161)/A161</f>
        <v>8.9678510998307953E-2</v>
      </c>
      <c r="C162" s="249">
        <v>2</v>
      </c>
      <c r="D162" s="245">
        <f>'linked - DO NOT USE or DELETE'!I20</f>
        <v>0</v>
      </c>
      <c r="E162" s="246">
        <f>IF(F162=0,0,F162/D162)</f>
        <v>0</v>
      </c>
      <c r="F162" s="245">
        <f>'linked - DO NOT USE or DELETE'!K20</f>
        <v>0</v>
      </c>
      <c r="G162" s="247">
        <v>15</v>
      </c>
      <c r="H162" s="248">
        <f>'linked - DO NOT USE or DELETE'!M20</f>
        <v>0</v>
      </c>
      <c r="J162" s="387"/>
      <c r="K162" s="388"/>
      <c r="L162" s="388"/>
      <c r="M162" s="388"/>
      <c r="N162" s="388"/>
      <c r="O162" s="388"/>
      <c r="P162" s="388"/>
      <c r="Q162" s="389"/>
    </row>
    <row r="163" spans="1:17" x14ac:dyDescent="0.25">
      <c r="A163" s="290">
        <f>A$7</f>
        <v>1495</v>
      </c>
      <c r="B163" s="302">
        <f t="shared" ref="B163:B170" si="39">(A163-A162)/A162</f>
        <v>0.16071428571428573</v>
      </c>
      <c r="C163" s="249">
        <v>3</v>
      </c>
      <c r="D163" s="245">
        <f>'linked - DO NOT USE or DELETE'!N20</f>
        <v>1</v>
      </c>
      <c r="E163" s="246">
        <f>IF(F163=0,0,F163/D163)</f>
        <v>8</v>
      </c>
      <c r="F163" s="245">
        <f>'linked - DO NOT USE or DELETE'!P20</f>
        <v>8</v>
      </c>
      <c r="G163" s="247">
        <f>H163/F163</f>
        <v>15</v>
      </c>
      <c r="H163" s="250">
        <f>'linked - DO NOT USE or DELETE'!R20</f>
        <v>120</v>
      </c>
      <c r="J163" s="387"/>
      <c r="K163" s="388"/>
      <c r="L163" s="388"/>
      <c r="M163" s="388"/>
      <c r="N163" s="388"/>
      <c r="O163" s="388"/>
      <c r="P163" s="388"/>
      <c r="Q163" s="389"/>
    </row>
    <row r="164" spans="1:17" x14ac:dyDescent="0.25">
      <c r="A164" s="290">
        <f>A$8</f>
        <v>1470</v>
      </c>
      <c r="B164" s="302">
        <f t="shared" si="39"/>
        <v>-1.6722408026755852E-2</v>
      </c>
      <c r="C164" s="249">
        <f t="shared" ref="C164" si="40">C163+1</f>
        <v>4</v>
      </c>
      <c r="D164" s="245">
        <f>'linked - DO NOT USE or DELETE'!S20</f>
        <v>0</v>
      </c>
      <c r="E164" s="246">
        <f>IF(F164=0,0,F164/D164)</f>
        <v>0</v>
      </c>
      <c r="F164" s="245">
        <f>'linked - DO NOT USE or DELETE'!U20</f>
        <v>0</v>
      </c>
      <c r="G164" s="247">
        <v>15</v>
      </c>
      <c r="H164" s="250">
        <f>'linked - DO NOT USE or DELETE'!W20</f>
        <v>0</v>
      </c>
      <c r="J164" s="387"/>
      <c r="K164" s="388"/>
      <c r="L164" s="388"/>
      <c r="M164" s="388"/>
      <c r="N164" s="388"/>
      <c r="O164" s="388"/>
      <c r="P164" s="388"/>
      <c r="Q164" s="389"/>
    </row>
    <row r="165" spans="1:17" x14ac:dyDescent="0.25">
      <c r="A165" s="290">
        <f>A$9</f>
        <v>1542</v>
      </c>
      <c r="B165" s="302">
        <f t="shared" si="39"/>
        <v>4.8979591836734691E-2</v>
      </c>
      <c r="C165" s="249">
        <f t="shared" si="35"/>
        <v>5</v>
      </c>
      <c r="D165" s="245">
        <f>'linked - DO NOT USE or DELETE'!X20</f>
        <v>0</v>
      </c>
      <c r="E165" s="246">
        <f>IF(F165=0,0,F165/D165)</f>
        <v>0</v>
      </c>
      <c r="F165" s="245">
        <f>'linked - DO NOT USE or DELETE'!Z20</f>
        <v>0</v>
      </c>
      <c r="G165" s="247">
        <v>15</v>
      </c>
      <c r="H165" s="250">
        <f>'linked - DO NOT USE or DELETE'!AB20</f>
        <v>0</v>
      </c>
      <c r="J165" s="387"/>
      <c r="K165" s="388"/>
      <c r="L165" s="388"/>
      <c r="M165" s="388"/>
      <c r="N165" s="388"/>
      <c r="O165" s="388"/>
      <c r="P165" s="388"/>
      <c r="Q165" s="389"/>
    </row>
    <row r="166" spans="1:17" x14ac:dyDescent="0.25">
      <c r="A166" s="290">
        <f>A$10</f>
        <v>1592</v>
      </c>
      <c r="B166" s="302">
        <f t="shared" si="39"/>
        <v>3.2425421530479899E-2</v>
      </c>
      <c r="C166" s="249">
        <f t="shared" si="35"/>
        <v>6</v>
      </c>
      <c r="D166" s="290">
        <v>0</v>
      </c>
      <c r="E166" s="246">
        <v>0</v>
      </c>
      <c r="F166" s="251">
        <f>D166*E166</f>
        <v>0</v>
      </c>
      <c r="G166" s="253">
        <v>15</v>
      </c>
      <c r="H166" s="254">
        <f>F166*G166</f>
        <v>0</v>
      </c>
      <c r="J166" s="387"/>
      <c r="K166" s="388"/>
      <c r="L166" s="388"/>
      <c r="M166" s="388"/>
      <c r="N166" s="388"/>
      <c r="O166" s="388"/>
      <c r="P166" s="388"/>
      <c r="Q166" s="389"/>
    </row>
    <row r="167" spans="1:17" x14ac:dyDescent="0.25">
      <c r="A167" s="290">
        <f>A$11</f>
        <v>1642</v>
      </c>
      <c r="B167" s="302">
        <f t="shared" si="39"/>
        <v>3.1407035175879394E-2</v>
      </c>
      <c r="C167" s="249">
        <f t="shared" si="35"/>
        <v>7</v>
      </c>
      <c r="D167" s="290">
        <v>0</v>
      </c>
      <c r="E167" s="246">
        <v>0</v>
      </c>
      <c r="F167" s="251">
        <f>D167*E167</f>
        <v>0</v>
      </c>
      <c r="G167" s="303">
        <f>'DDS Rates for Amend'!E9</f>
        <v>15</v>
      </c>
      <c r="H167" s="254">
        <f>F167*G167</f>
        <v>0</v>
      </c>
      <c r="J167" s="387"/>
      <c r="K167" s="388"/>
      <c r="L167" s="388"/>
      <c r="M167" s="388"/>
      <c r="N167" s="388"/>
      <c r="O167" s="388"/>
      <c r="P167" s="388"/>
      <c r="Q167" s="389"/>
    </row>
    <row r="168" spans="1:17" x14ac:dyDescent="0.25">
      <c r="A168" s="290">
        <f>A$12</f>
        <v>1692</v>
      </c>
      <c r="B168" s="302">
        <f t="shared" si="39"/>
        <v>3.0450669914738125E-2</v>
      </c>
      <c r="C168" s="249">
        <f t="shared" si="35"/>
        <v>8</v>
      </c>
      <c r="D168" s="290">
        <v>0</v>
      </c>
      <c r="E168" s="246">
        <v>0</v>
      </c>
      <c r="F168" s="251">
        <f>D168*E168</f>
        <v>0</v>
      </c>
      <c r="G168" s="303">
        <f>'DDS Rates for Amend'!E10</f>
        <v>15.2</v>
      </c>
      <c r="H168" s="254">
        <f>F168*G168</f>
        <v>0</v>
      </c>
      <c r="J168" s="387"/>
      <c r="K168" s="388"/>
      <c r="L168" s="388"/>
      <c r="M168" s="388"/>
      <c r="N168" s="388"/>
      <c r="O168" s="388"/>
      <c r="P168" s="388"/>
      <c r="Q168" s="389"/>
    </row>
    <row r="169" spans="1:17" x14ac:dyDescent="0.25">
      <c r="A169" s="290">
        <f>A$13</f>
        <v>1722</v>
      </c>
      <c r="B169" s="302">
        <f t="shared" si="39"/>
        <v>1.7730496453900711E-2</v>
      </c>
      <c r="C169" s="249">
        <f t="shared" si="35"/>
        <v>9</v>
      </c>
      <c r="D169" s="290">
        <v>0</v>
      </c>
      <c r="E169" s="246">
        <v>0</v>
      </c>
      <c r="F169" s="251">
        <f>D169*E169</f>
        <v>0</v>
      </c>
      <c r="G169" s="303">
        <f>'DDS Rates for Amend'!E11</f>
        <v>15.245599999999998</v>
      </c>
      <c r="H169" s="254">
        <f>F169*G169</f>
        <v>0</v>
      </c>
      <c r="J169" s="387"/>
      <c r="K169" s="388"/>
      <c r="L169" s="388"/>
      <c r="M169" s="388"/>
      <c r="N169" s="388"/>
      <c r="O169" s="388"/>
      <c r="P169" s="388"/>
      <c r="Q169" s="389"/>
    </row>
    <row r="170" spans="1:17" x14ac:dyDescent="0.25">
      <c r="A170" s="290">
        <f>A$14</f>
        <v>1752</v>
      </c>
      <c r="B170" s="302">
        <f t="shared" si="39"/>
        <v>1.7421602787456445E-2</v>
      </c>
      <c r="C170" s="249">
        <f t="shared" si="35"/>
        <v>10</v>
      </c>
      <c r="D170" s="290">
        <v>0</v>
      </c>
      <c r="E170" s="246">
        <v>0</v>
      </c>
      <c r="F170" s="251">
        <f>D170*E170</f>
        <v>0</v>
      </c>
      <c r="G170" s="303">
        <f>'DDS Rates for Amend'!E12</f>
        <v>15.581003199999998</v>
      </c>
      <c r="H170" s="254">
        <f>F170*G170</f>
        <v>0</v>
      </c>
      <c r="J170" s="390"/>
      <c r="K170" s="391"/>
      <c r="L170" s="391"/>
      <c r="M170" s="391"/>
      <c r="N170" s="391"/>
      <c r="O170" s="391"/>
      <c r="P170" s="391"/>
      <c r="Q170" s="392"/>
    </row>
    <row r="171" spans="1:17" x14ac:dyDescent="0.25">
      <c r="C171"/>
      <c r="D171" s="161"/>
      <c r="E171" s="155"/>
      <c r="F171"/>
      <c r="G171"/>
      <c r="H171"/>
    </row>
    <row r="172" spans="1:17" x14ac:dyDescent="0.25">
      <c r="A172" s="296" t="s">
        <v>289</v>
      </c>
      <c r="B172" s="297"/>
      <c r="C172" s="299"/>
      <c r="D172" s="300"/>
      <c r="E172" s="153"/>
      <c r="F172" s="372"/>
      <c r="G172" s="372"/>
      <c r="H172" s="372"/>
    </row>
    <row r="173" spans="1:17" x14ac:dyDescent="0.25">
      <c r="A173" s="289" t="s">
        <v>91</v>
      </c>
      <c r="B173" s="289" t="s">
        <v>92</v>
      </c>
      <c r="C173" s="72" t="s">
        <v>312</v>
      </c>
      <c r="D173" s="160" t="s">
        <v>300</v>
      </c>
      <c r="E173" s="154" t="s">
        <v>301</v>
      </c>
      <c r="F173" s="42" t="s">
        <v>304</v>
      </c>
      <c r="G173" s="43" t="s">
        <v>302</v>
      </c>
      <c r="H173" s="72" t="s">
        <v>303</v>
      </c>
    </row>
    <row r="174" spans="1:17" x14ac:dyDescent="0.25">
      <c r="A174" s="24">
        <f>A$5</f>
        <v>1182</v>
      </c>
      <c r="B174" s="290"/>
      <c r="C174" s="58">
        <v>1</v>
      </c>
      <c r="D174" s="36">
        <f>'linked - DO NOT USE or DELETE'!D21</f>
        <v>2</v>
      </c>
      <c r="E174" s="25">
        <f>IF(F174=0,0,F174/D174)</f>
        <v>28</v>
      </c>
      <c r="F174" s="36">
        <f>'linked - DO NOT USE or DELETE'!F21</f>
        <v>56</v>
      </c>
      <c r="G174" s="27">
        <f>H174/F174</f>
        <v>18.75</v>
      </c>
      <c r="H174" s="37">
        <f>'linked - DO NOT USE or DELETE'!H21</f>
        <v>1050</v>
      </c>
      <c r="J174" s="412" t="s">
        <v>45</v>
      </c>
      <c r="K174" s="385"/>
      <c r="L174" s="385"/>
      <c r="M174" s="385"/>
      <c r="N174" s="385"/>
      <c r="O174" s="385"/>
      <c r="P174" s="385"/>
      <c r="Q174" s="386"/>
    </row>
    <row r="175" spans="1:17" x14ac:dyDescent="0.25">
      <c r="A175" s="24">
        <f>A$6</f>
        <v>1288</v>
      </c>
      <c r="B175" s="291">
        <f>(A175-A174)/A174</f>
        <v>8.9678510998307953E-2</v>
      </c>
      <c r="C175" s="61">
        <v>2</v>
      </c>
      <c r="D175" s="36">
        <f>'linked - DO NOT USE or DELETE'!I21</f>
        <v>7</v>
      </c>
      <c r="E175" s="25">
        <f>IF(F175=0,0,F175/D175)</f>
        <v>21.857142857142858</v>
      </c>
      <c r="F175" s="36">
        <f>'linked - DO NOT USE or DELETE'!K21</f>
        <v>153</v>
      </c>
      <c r="G175" s="27">
        <f>H175/F175</f>
        <v>18.75</v>
      </c>
      <c r="H175" s="37">
        <f>'linked - DO NOT USE or DELETE'!M21</f>
        <v>2868.75</v>
      </c>
      <c r="J175" s="387"/>
      <c r="K175" s="388"/>
      <c r="L175" s="388"/>
      <c r="M175" s="388"/>
      <c r="N175" s="388"/>
      <c r="O175" s="388"/>
      <c r="P175" s="388"/>
      <c r="Q175" s="389"/>
    </row>
    <row r="176" spans="1:17" x14ac:dyDescent="0.25">
      <c r="A176" s="24">
        <f>A$7</f>
        <v>1495</v>
      </c>
      <c r="B176" s="291">
        <f t="shared" ref="B176:B183" si="41">(A176-A175)/A175</f>
        <v>0.16071428571428573</v>
      </c>
      <c r="C176" s="61">
        <v>3</v>
      </c>
      <c r="D176" s="36">
        <f>'linked - DO NOT USE or DELETE'!N21</f>
        <v>8</v>
      </c>
      <c r="E176" s="25">
        <f>IF(F176=0,0,F176/D176)</f>
        <v>34.25</v>
      </c>
      <c r="F176" s="36">
        <f>'linked - DO NOT USE or DELETE'!P21</f>
        <v>274</v>
      </c>
      <c r="G176" s="27">
        <f>H176/F176</f>
        <v>18.75</v>
      </c>
      <c r="H176" s="38">
        <f>'linked - DO NOT USE or DELETE'!R21</f>
        <v>5137.5</v>
      </c>
      <c r="J176" s="387"/>
      <c r="K176" s="388"/>
      <c r="L176" s="388"/>
      <c r="M176" s="388"/>
      <c r="N176" s="388"/>
      <c r="O176" s="388"/>
      <c r="P176" s="388"/>
      <c r="Q176" s="389"/>
    </row>
    <row r="177" spans="1:17" x14ac:dyDescent="0.25">
      <c r="A177" s="24">
        <f>A$8</f>
        <v>1470</v>
      </c>
      <c r="B177" s="291">
        <f t="shared" si="41"/>
        <v>-1.6722408026755852E-2</v>
      </c>
      <c r="C177" s="61">
        <f t="shared" ref="C177:C183" si="42">C176+1</f>
        <v>4</v>
      </c>
      <c r="D177" s="36">
        <f>'linked - DO NOT USE or DELETE'!S21</f>
        <v>11</v>
      </c>
      <c r="E177" s="25">
        <f>IF(F177=0,0,F177/D177)</f>
        <v>51.454545454545453</v>
      </c>
      <c r="F177" s="36">
        <f>'linked - DO NOT USE or DELETE'!U21</f>
        <v>566</v>
      </c>
      <c r="G177" s="27">
        <f>H177/F177</f>
        <v>18.75</v>
      </c>
      <c r="H177" s="38">
        <f>'linked - DO NOT USE or DELETE'!W21</f>
        <v>10612.5</v>
      </c>
      <c r="J177" s="387"/>
      <c r="K177" s="388"/>
      <c r="L177" s="388"/>
      <c r="M177" s="388"/>
      <c r="N177" s="388"/>
      <c r="O177" s="388"/>
      <c r="P177" s="388"/>
      <c r="Q177" s="389"/>
    </row>
    <row r="178" spans="1:17" x14ac:dyDescent="0.25">
      <c r="A178" s="24">
        <f>A$9</f>
        <v>1542</v>
      </c>
      <c r="B178" s="291">
        <f t="shared" si="41"/>
        <v>4.8979591836734691E-2</v>
      </c>
      <c r="C178" s="61">
        <f t="shared" si="42"/>
        <v>5</v>
      </c>
      <c r="D178" s="36">
        <f>'linked - DO NOT USE or DELETE'!X21</f>
        <v>32</v>
      </c>
      <c r="E178" s="25">
        <f>IF(F178=0,0,F178/D178)</f>
        <v>30.75</v>
      </c>
      <c r="F178" s="36">
        <f>'linked - DO NOT USE or DELETE'!Z21</f>
        <v>984</v>
      </c>
      <c r="G178" s="27">
        <f>H178/F178</f>
        <v>18.747967479674795</v>
      </c>
      <c r="H178" s="38">
        <f>'linked - DO NOT USE or DELETE'!AB21</f>
        <v>18448</v>
      </c>
      <c r="J178" s="387"/>
      <c r="K178" s="388"/>
      <c r="L178" s="388"/>
      <c r="M178" s="388"/>
      <c r="N178" s="388"/>
      <c r="O178" s="388"/>
      <c r="P178" s="388"/>
      <c r="Q178" s="389"/>
    </row>
    <row r="179" spans="1:17" x14ac:dyDescent="0.25">
      <c r="A179" s="24">
        <f>A$10</f>
        <v>1592</v>
      </c>
      <c r="B179" s="291">
        <f t="shared" si="41"/>
        <v>3.2425421530479899E-2</v>
      </c>
      <c r="C179" s="23">
        <f t="shared" si="42"/>
        <v>6</v>
      </c>
      <c r="D179" s="168">
        <v>0</v>
      </c>
      <c r="E179" s="169">
        <v>24</v>
      </c>
      <c r="F179" s="168">
        <f>D179*E179</f>
        <v>0</v>
      </c>
      <c r="G179" s="165">
        <v>18.75</v>
      </c>
      <c r="H179" s="170">
        <f>F179*G179</f>
        <v>0</v>
      </c>
      <c r="I179" s="18">
        <v>372</v>
      </c>
      <c r="J179" s="387"/>
      <c r="K179" s="388"/>
      <c r="L179" s="388"/>
      <c r="M179" s="388"/>
      <c r="N179" s="388"/>
      <c r="O179" s="388"/>
      <c r="P179" s="388"/>
      <c r="Q179" s="389"/>
    </row>
    <row r="180" spans="1:17" x14ac:dyDescent="0.25">
      <c r="A180" s="24">
        <f>A$11</f>
        <v>1642</v>
      </c>
      <c r="B180" s="291">
        <f t="shared" si="41"/>
        <v>3.1407035175879394E-2</v>
      </c>
      <c r="C180" s="23">
        <f t="shared" si="42"/>
        <v>7</v>
      </c>
      <c r="D180" s="168">
        <v>4</v>
      </c>
      <c r="E180" s="169">
        <v>24</v>
      </c>
      <c r="F180" s="168">
        <f>D180*E180</f>
        <v>96</v>
      </c>
      <c r="G180" s="229">
        <f>'DDS Rates for Amend'!F9</f>
        <v>18.75</v>
      </c>
      <c r="H180" s="170">
        <f>F180*G180</f>
        <v>1800</v>
      </c>
      <c r="J180" s="387"/>
      <c r="K180" s="388"/>
      <c r="L180" s="388"/>
      <c r="M180" s="388"/>
      <c r="N180" s="388"/>
      <c r="O180" s="388"/>
      <c r="P180" s="388"/>
      <c r="Q180" s="389"/>
    </row>
    <row r="181" spans="1:17" x14ac:dyDescent="0.25">
      <c r="A181" s="24">
        <f>A$12</f>
        <v>1692</v>
      </c>
      <c r="B181" s="291">
        <f t="shared" si="41"/>
        <v>3.0450669914738125E-2</v>
      </c>
      <c r="C181" s="23">
        <f t="shared" si="42"/>
        <v>8</v>
      </c>
      <c r="D181" s="168">
        <v>5</v>
      </c>
      <c r="E181" s="169">
        <v>25</v>
      </c>
      <c r="F181" s="168">
        <f>D181*E181</f>
        <v>125</v>
      </c>
      <c r="G181" s="229">
        <f>'DDS Rates for Amend'!F10</f>
        <v>18.989999999999998</v>
      </c>
      <c r="H181" s="170">
        <f>F181*G181</f>
        <v>2373.75</v>
      </c>
      <c r="J181" s="387"/>
      <c r="K181" s="388"/>
      <c r="L181" s="388"/>
      <c r="M181" s="388"/>
      <c r="N181" s="388"/>
      <c r="O181" s="388"/>
      <c r="P181" s="388"/>
      <c r="Q181" s="389"/>
    </row>
    <row r="182" spans="1:17" x14ac:dyDescent="0.25">
      <c r="A182" s="24">
        <f>A$13</f>
        <v>1722</v>
      </c>
      <c r="B182" s="291">
        <f t="shared" si="41"/>
        <v>1.7730496453900711E-2</v>
      </c>
      <c r="C182" s="23">
        <f t="shared" si="42"/>
        <v>9</v>
      </c>
      <c r="D182" s="168">
        <v>7</v>
      </c>
      <c r="E182" s="169">
        <v>25</v>
      </c>
      <c r="F182" s="168">
        <f>D182*E182</f>
        <v>175</v>
      </c>
      <c r="G182" s="229">
        <f>'DDS Rates for Amend'!F11</f>
        <v>19.046969999999995</v>
      </c>
      <c r="H182" s="170">
        <f>F182*G182</f>
        <v>3333.2197499999988</v>
      </c>
      <c r="J182" s="387"/>
      <c r="K182" s="388"/>
      <c r="L182" s="388"/>
      <c r="M182" s="388"/>
      <c r="N182" s="388"/>
      <c r="O182" s="388"/>
      <c r="P182" s="388"/>
      <c r="Q182" s="389"/>
    </row>
    <row r="183" spans="1:17" x14ac:dyDescent="0.25">
      <c r="A183" s="24">
        <f>A$14</f>
        <v>1752</v>
      </c>
      <c r="B183" s="291">
        <f t="shared" si="41"/>
        <v>1.7421602787456445E-2</v>
      </c>
      <c r="C183" s="23">
        <f t="shared" si="42"/>
        <v>10</v>
      </c>
      <c r="D183" s="168">
        <v>10</v>
      </c>
      <c r="E183" s="169">
        <v>25</v>
      </c>
      <c r="F183" s="168">
        <f>D183*E183</f>
        <v>250</v>
      </c>
      <c r="G183" s="229">
        <f>'DDS Rates for Amend'!F12</f>
        <v>19.466003339999993</v>
      </c>
      <c r="H183" s="170">
        <f>F183*G183</f>
        <v>4866.500834999998</v>
      </c>
      <c r="J183" s="390"/>
      <c r="K183" s="391"/>
      <c r="L183" s="391"/>
      <c r="M183" s="391"/>
      <c r="N183" s="391"/>
      <c r="O183" s="391"/>
      <c r="P183" s="391"/>
      <c r="Q183" s="392"/>
    </row>
    <row r="184" spans="1:17" x14ac:dyDescent="0.25">
      <c r="C184"/>
      <c r="D184" s="161"/>
      <c r="E184" s="155"/>
      <c r="F184"/>
      <c r="G184"/>
      <c r="H184"/>
    </row>
    <row r="185" spans="1:17" x14ac:dyDescent="0.25">
      <c r="A185" s="376" t="s">
        <v>290</v>
      </c>
      <c r="B185" s="377"/>
      <c r="C185" s="377"/>
      <c r="D185" s="378"/>
      <c r="E185" s="153"/>
      <c r="F185" s="372"/>
      <c r="G185" s="372"/>
      <c r="H185" s="372"/>
    </row>
    <row r="186" spans="1:17" x14ac:dyDescent="0.25">
      <c r="A186" s="289" t="s">
        <v>91</v>
      </c>
      <c r="B186" s="289" t="s">
        <v>92</v>
      </c>
      <c r="C186" s="72" t="s">
        <v>312</v>
      </c>
      <c r="D186" s="160" t="s">
        <v>300</v>
      </c>
      <c r="E186" s="154" t="s">
        <v>301</v>
      </c>
      <c r="F186" s="42" t="s">
        <v>304</v>
      </c>
      <c r="G186" s="43" t="s">
        <v>302</v>
      </c>
      <c r="H186" s="72" t="s">
        <v>303</v>
      </c>
    </row>
    <row r="187" spans="1:17" x14ac:dyDescent="0.25">
      <c r="A187" s="24">
        <f>A$5</f>
        <v>1182</v>
      </c>
      <c r="B187" s="290"/>
      <c r="C187" s="58">
        <v>1</v>
      </c>
      <c r="D187" s="36">
        <f>'linked - DO NOT USE or DELETE'!D22</f>
        <v>0</v>
      </c>
      <c r="E187" s="25">
        <f>IF(F187=0,0,F187/D187)</f>
        <v>0</v>
      </c>
      <c r="F187" s="36">
        <f>'linked - DO NOT USE or DELETE'!F22</f>
        <v>0</v>
      </c>
      <c r="G187" s="27">
        <v>11.25</v>
      </c>
      <c r="H187" s="37">
        <f>'linked - DO NOT USE or DELETE'!H22</f>
        <v>0</v>
      </c>
      <c r="J187" s="384" t="s">
        <v>46</v>
      </c>
      <c r="K187" s="385"/>
      <c r="L187" s="385"/>
      <c r="M187" s="385"/>
      <c r="N187" s="385"/>
      <c r="O187" s="385"/>
      <c r="P187" s="385"/>
      <c r="Q187" s="386"/>
    </row>
    <row r="188" spans="1:17" x14ac:dyDescent="0.25">
      <c r="A188" s="24">
        <f>A$6</f>
        <v>1288</v>
      </c>
      <c r="B188" s="291">
        <f>(A188-A187)/A187</f>
        <v>8.9678510998307953E-2</v>
      </c>
      <c r="C188" s="61">
        <v>2</v>
      </c>
      <c r="D188" s="36">
        <f>'linked - DO NOT USE or DELETE'!I22</f>
        <v>25</v>
      </c>
      <c r="E188" s="25">
        <f>IF(F188=0,0,F188/D188)</f>
        <v>62.56</v>
      </c>
      <c r="F188" s="36">
        <f>'linked - DO NOT USE or DELETE'!K22</f>
        <v>1564</v>
      </c>
      <c r="G188" s="27">
        <f>H188/F188</f>
        <v>11.25</v>
      </c>
      <c r="H188" s="37">
        <f>'linked - DO NOT USE or DELETE'!M22</f>
        <v>17595</v>
      </c>
      <c r="J188" s="387"/>
      <c r="K188" s="388"/>
      <c r="L188" s="388"/>
      <c r="M188" s="388"/>
      <c r="N188" s="388"/>
      <c r="O188" s="388"/>
      <c r="P188" s="388"/>
      <c r="Q188" s="389"/>
    </row>
    <row r="189" spans="1:17" x14ac:dyDescent="0.25">
      <c r="A189" s="24">
        <f>A$7</f>
        <v>1495</v>
      </c>
      <c r="B189" s="291">
        <f t="shared" ref="B189:B196" si="43">(A189-A188)/A188</f>
        <v>0.16071428571428573</v>
      </c>
      <c r="C189" s="61">
        <v>3</v>
      </c>
      <c r="D189" s="36">
        <f>'linked - DO NOT USE or DELETE'!N22</f>
        <v>44</v>
      </c>
      <c r="E189" s="25">
        <f>IF(F189=0,0,F189/D189)</f>
        <v>89.590909090909093</v>
      </c>
      <c r="F189" s="36">
        <f>'linked - DO NOT USE or DELETE'!P22</f>
        <v>3942</v>
      </c>
      <c r="G189" s="27">
        <f>H189/F189</f>
        <v>11.25</v>
      </c>
      <c r="H189" s="38">
        <f>'linked - DO NOT USE or DELETE'!R22</f>
        <v>44347.5</v>
      </c>
      <c r="J189" s="387"/>
      <c r="K189" s="388"/>
      <c r="L189" s="388"/>
      <c r="M189" s="388"/>
      <c r="N189" s="388"/>
      <c r="O189" s="388"/>
      <c r="P189" s="388"/>
      <c r="Q189" s="389"/>
    </row>
    <row r="190" spans="1:17" x14ac:dyDescent="0.25">
      <c r="A190" s="24">
        <f>A$8</f>
        <v>1470</v>
      </c>
      <c r="B190" s="291">
        <f t="shared" si="43"/>
        <v>-1.6722408026755852E-2</v>
      </c>
      <c r="C190" s="61">
        <f t="shared" ref="C190:C196" si="44">C189+1</f>
        <v>4</v>
      </c>
      <c r="D190" s="36">
        <f>'linked - DO NOT USE or DELETE'!S22</f>
        <v>40</v>
      </c>
      <c r="E190" s="25">
        <f>IF(F190=0,0,F190/D190)</f>
        <v>63.2</v>
      </c>
      <c r="F190" s="36">
        <f>'linked - DO NOT USE or DELETE'!U22</f>
        <v>2528</v>
      </c>
      <c r="G190" s="27">
        <f>H190/F190</f>
        <v>11.247033227848101</v>
      </c>
      <c r="H190" s="38">
        <f>'linked - DO NOT USE or DELETE'!W22</f>
        <v>28432.5</v>
      </c>
      <c r="J190" s="387"/>
      <c r="K190" s="388"/>
      <c r="L190" s="388"/>
      <c r="M190" s="388"/>
      <c r="N190" s="388"/>
      <c r="O190" s="388"/>
      <c r="P190" s="388"/>
      <c r="Q190" s="389"/>
    </row>
    <row r="191" spans="1:17" x14ac:dyDescent="0.25">
      <c r="A191" s="24">
        <f>A$9</f>
        <v>1542</v>
      </c>
      <c r="B191" s="291">
        <f t="shared" si="43"/>
        <v>4.8979591836734691E-2</v>
      </c>
      <c r="C191" s="61">
        <f t="shared" si="44"/>
        <v>5</v>
      </c>
      <c r="D191" s="36">
        <f>'linked - DO NOT USE or DELETE'!X22</f>
        <v>0</v>
      </c>
      <c r="E191" s="25">
        <f>IF(F191=0,0,F191/D191)</f>
        <v>0</v>
      </c>
      <c r="F191" s="36">
        <f>'linked - DO NOT USE or DELETE'!Z22</f>
        <v>0</v>
      </c>
      <c r="G191" s="27">
        <v>0</v>
      </c>
      <c r="H191" s="38">
        <f>'linked - DO NOT USE or DELETE'!AB22</f>
        <v>0</v>
      </c>
      <c r="J191" s="387"/>
      <c r="K191" s="388"/>
      <c r="L191" s="388"/>
      <c r="M191" s="388"/>
      <c r="N191" s="388"/>
      <c r="O191" s="388"/>
      <c r="P191" s="388"/>
      <c r="Q191" s="389"/>
    </row>
    <row r="192" spans="1:17" x14ac:dyDescent="0.25">
      <c r="A192" s="24">
        <f>A$10</f>
        <v>1592</v>
      </c>
      <c r="B192" s="291">
        <f t="shared" si="43"/>
        <v>3.2425421530479899E-2</v>
      </c>
      <c r="C192" s="23">
        <f t="shared" si="44"/>
        <v>6</v>
      </c>
      <c r="D192" s="168">
        <v>14</v>
      </c>
      <c r="E192" s="169">
        <f>(2250/G192)/4</f>
        <v>16.666666666666668</v>
      </c>
      <c r="F192" s="168">
        <f>D192*E192</f>
        <v>233.33333333333334</v>
      </c>
      <c r="G192" s="165">
        <v>33.75</v>
      </c>
      <c r="H192" s="170">
        <f>F192*G192</f>
        <v>7875</v>
      </c>
      <c r="I192" s="18">
        <v>372</v>
      </c>
      <c r="J192" s="387"/>
      <c r="K192" s="388"/>
      <c r="L192" s="388"/>
      <c r="M192" s="388"/>
      <c r="N192" s="388"/>
      <c r="O192" s="388"/>
      <c r="P192" s="388"/>
      <c r="Q192" s="389"/>
    </row>
    <row r="193" spans="1:17" x14ac:dyDescent="0.25">
      <c r="A193" s="24">
        <f>A$11</f>
        <v>1642</v>
      </c>
      <c r="B193" s="291">
        <f t="shared" si="43"/>
        <v>3.1407035175879394E-2</v>
      </c>
      <c r="C193" s="23">
        <f t="shared" si="44"/>
        <v>7</v>
      </c>
      <c r="D193" s="168">
        <v>17</v>
      </c>
      <c r="E193" s="169">
        <f t="shared" ref="E193" si="45">(2250/G193)/4</f>
        <v>16.666666666666668</v>
      </c>
      <c r="F193" s="168">
        <f>D193*E193</f>
        <v>283.33333333333337</v>
      </c>
      <c r="G193" s="229">
        <f>'DDS Rates for Amend'!R9</f>
        <v>33.75</v>
      </c>
      <c r="H193" s="170">
        <f>F193*G193</f>
        <v>9562.5000000000018</v>
      </c>
      <c r="J193" s="387"/>
      <c r="K193" s="388"/>
      <c r="L193" s="388"/>
      <c r="M193" s="388"/>
      <c r="N193" s="388"/>
      <c r="O193" s="388"/>
      <c r="P193" s="388"/>
      <c r="Q193" s="389"/>
    </row>
    <row r="194" spans="1:17" x14ac:dyDescent="0.25">
      <c r="A194" s="24">
        <f>A$12</f>
        <v>1692</v>
      </c>
      <c r="B194" s="291">
        <f t="shared" si="43"/>
        <v>3.0450669914738125E-2</v>
      </c>
      <c r="C194" s="23">
        <f t="shared" si="44"/>
        <v>8</v>
      </c>
      <c r="D194" s="168">
        <v>34</v>
      </c>
      <c r="E194" s="169">
        <v>40</v>
      </c>
      <c r="F194" s="168">
        <f>D194*E194</f>
        <v>1360</v>
      </c>
      <c r="G194" s="229">
        <f>'DDS Rates for Amend'!R10</f>
        <v>75</v>
      </c>
      <c r="H194" s="170">
        <f>F194*G194</f>
        <v>102000</v>
      </c>
      <c r="I194" s="18" t="s">
        <v>36</v>
      </c>
      <c r="J194" s="387"/>
      <c r="K194" s="388"/>
      <c r="L194" s="388"/>
      <c r="M194" s="388"/>
      <c r="N194" s="388"/>
      <c r="O194" s="388"/>
      <c r="P194" s="388"/>
      <c r="Q194" s="389"/>
    </row>
    <row r="195" spans="1:17" x14ac:dyDescent="0.25">
      <c r="A195" s="24">
        <f>A$13</f>
        <v>1722</v>
      </c>
      <c r="B195" s="291">
        <f t="shared" si="43"/>
        <v>1.7730496453900711E-2</v>
      </c>
      <c r="C195" s="23">
        <f t="shared" si="44"/>
        <v>9</v>
      </c>
      <c r="D195" s="168">
        <f t="shared" ref="D195:D196" si="46">D194*(1+B195)</f>
        <v>34.602836879432623</v>
      </c>
      <c r="E195" s="169">
        <v>40</v>
      </c>
      <c r="F195" s="168">
        <f>D195*E195</f>
        <v>1384.113475177305</v>
      </c>
      <c r="G195" s="229">
        <f>'DDS Rates for Amend'!R11</f>
        <v>75.224999999999994</v>
      </c>
      <c r="H195" s="170">
        <f>F195*G195</f>
        <v>104119.93617021276</v>
      </c>
      <c r="J195" s="387"/>
      <c r="K195" s="388"/>
      <c r="L195" s="388"/>
      <c r="M195" s="388"/>
      <c r="N195" s="388"/>
      <c r="O195" s="388"/>
      <c r="P195" s="388"/>
      <c r="Q195" s="389"/>
    </row>
    <row r="196" spans="1:17" x14ac:dyDescent="0.25">
      <c r="A196" s="24">
        <f>A$14</f>
        <v>1752</v>
      </c>
      <c r="B196" s="291">
        <f t="shared" si="43"/>
        <v>1.7421602787456445E-2</v>
      </c>
      <c r="C196" s="23">
        <f t="shared" si="44"/>
        <v>10</v>
      </c>
      <c r="D196" s="168">
        <f t="shared" si="46"/>
        <v>35.205673758865252</v>
      </c>
      <c r="E196" s="169">
        <v>40</v>
      </c>
      <c r="F196" s="168">
        <f>D196*E196</f>
        <v>1408.2269503546102</v>
      </c>
      <c r="G196" s="229">
        <f>'DDS Rates for Amend'!R12</f>
        <v>76.879949999999994</v>
      </c>
      <c r="H196" s="170">
        <f>F196*G196</f>
        <v>108264.41753191491</v>
      </c>
      <c r="J196" s="390"/>
      <c r="K196" s="391"/>
      <c r="L196" s="391"/>
      <c r="M196" s="391"/>
      <c r="N196" s="391"/>
      <c r="O196" s="391"/>
      <c r="P196" s="391"/>
      <c r="Q196" s="392"/>
    </row>
    <row r="197" spans="1:17" x14ac:dyDescent="0.25">
      <c r="C197"/>
      <c r="D197" s="161"/>
      <c r="E197" s="155"/>
      <c r="F197"/>
      <c r="G197"/>
      <c r="H197"/>
    </row>
    <row r="198" spans="1:17" x14ac:dyDescent="0.25">
      <c r="A198" s="418" t="s">
        <v>291</v>
      </c>
      <c r="B198" s="419"/>
      <c r="C198" s="419"/>
      <c r="D198" s="420"/>
      <c r="E198" s="240"/>
      <c r="F198" s="413"/>
      <c r="G198" s="413"/>
      <c r="H198" s="413"/>
    </row>
    <row r="199" spans="1:17" x14ac:dyDescent="0.25">
      <c r="A199" s="301" t="s">
        <v>91</v>
      </c>
      <c r="B199" s="301" t="s">
        <v>92</v>
      </c>
      <c r="C199" s="295" t="s">
        <v>312</v>
      </c>
      <c r="D199" s="241" t="s">
        <v>300</v>
      </c>
      <c r="E199" s="242" t="s">
        <v>301</v>
      </c>
      <c r="F199" s="243" t="s">
        <v>304</v>
      </c>
      <c r="G199" s="295" t="s">
        <v>302</v>
      </c>
      <c r="H199" s="295" t="s">
        <v>303</v>
      </c>
    </row>
    <row r="200" spans="1:17" x14ac:dyDescent="0.25">
      <c r="A200" s="290">
        <f>A$5</f>
        <v>1182</v>
      </c>
      <c r="B200" s="290"/>
      <c r="C200" s="244">
        <v>1</v>
      </c>
      <c r="D200" s="245">
        <f>'linked - DO NOT USE or DELETE'!D23</f>
        <v>0</v>
      </c>
      <c r="E200" s="246">
        <f>IF(F200=0,0,F200/D200)</f>
        <v>0</v>
      </c>
      <c r="F200" s="245">
        <f>'linked - DO NOT USE or DELETE'!F23</f>
        <v>0</v>
      </c>
      <c r="G200" s="247">
        <v>11.25</v>
      </c>
      <c r="H200" s="248">
        <f>'linked - DO NOT USE or DELETE'!H23</f>
        <v>0</v>
      </c>
      <c r="J200" s="384"/>
      <c r="K200" s="385"/>
      <c r="L200" s="385"/>
      <c r="M200" s="385"/>
      <c r="N200" s="385"/>
      <c r="O200" s="385"/>
      <c r="P200" s="385"/>
      <c r="Q200" s="386"/>
    </row>
    <row r="201" spans="1:17" x14ac:dyDescent="0.25">
      <c r="A201" s="290">
        <f>A$6</f>
        <v>1288</v>
      </c>
      <c r="B201" s="302">
        <f>(A201-A200)/A200</f>
        <v>8.9678510998307953E-2</v>
      </c>
      <c r="C201" s="249">
        <v>2</v>
      </c>
      <c r="D201" s="245">
        <f>'linked - DO NOT USE or DELETE'!I23</f>
        <v>0</v>
      </c>
      <c r="E201" s="246">
        <f>IF(F201=0,0,F201/D201)</f>
        <v>0</v>
      </c>
      <c r="F201" s="245">
        <f>'linked - DO NOT USE or DELETE'!K23</f>
        <v>0</v>
      </c>
      <c r="G201" s="247">
        <v>11.25</v>
      </c>
      <c r="H201" s="248">
        <f>'linked - DO NOT USE or DELETE'!M23</f>
        <v>0</v>
      </c>
      <c r="J201" s="387"/>
      <c r="K201" s="388"/>
      <c r="L201" s="388"/>
      <c r="M201" s="388"/>
      <c r="N201" s="388"/>
      <c r="O201" s="388"/>
      <c r="P201" s="388"/>
      <c r="Q201" s="389"/>
    </row>
    <row r="202" spans="1:17" x14ac:dyDescent="0.25">
      <c r="A202" s="290">
        <f>A$7</f>
        <v>1495</v>
      </c>
      <c r="B202" s="302">
        <f t="shared" ref="B202:B209" si="47">(A202-A201)/A201</f>
        <v>0.16071428571428573</v>
      </c>
      <c r="C202" s="249">
        <v>3</v>
      </c>
      <c r="D202" s="245">
        <f>'linked - DO NOT USE or DELETE'!N23</f>
        <v>0</v>
      </c>
      <c r="E202" s="246">
        <f>IF(F202=0,0,F202/D202)</f>
        <v>0</v>
      </c>
      <c r="F202" s="245">
        <f>'linked - DO NOT USE or DELETE'!P23</f>
        <v>0</v>
      </c>
      <c r="G202" s="247">
        <v>11.25</v>
      </c>
      <c r="H202" s="250">
        <f>'linked - DO NOT USE or DELETE'!R23</f>
        <v>0</v>
      </c>
      <c r="J202" s="387"/>
      <c r="K202" s="388"/>
      <c r="L202" s="388"/>
      <c r="M202" s="388"/>
      <c r="N202" s="388"/>
      <c r="O202" s="388"/>
      <c r="P202" s="388"/>
      <c r="Q202" s="389"/>
    </row>
    <row r="203" spans="1:17" x14ac:dyDescent="0.25">
      <c r="A203" s="290">
        <f>A$8</f>
        <v>1470</v>
      </c>
      <c r="B203" s="302">
        <f t="shared" si="47"/>
        <v>-1.6722408026755852E-2</v>
      </c>
      <c r="C203" s="249">
        <f t="shared" ref="C203:C209" si="48">C202+1</f>
        <v>4</v>
      </c>
      <c r="D203" s="245">
        <f>'linked - DO NOT USE or DELETE'!S23</f>
        <v>0</v>
      </c>
      <c r="E203" s="246">
        <f>IF(F203=0,0,F203/D203)</f>
        <v>0</v>
      </c>
      <c r="F203" s="245">
        <f>'linked - DO NOT USE or DELETE'!U23</f>
        <v>0</v>
      </c>
      <c r="G203" s="247">
        <v>11.25</v>
      </c>
      <c r="H203" s="250">
        <f>'linked - DO NOT USE or DELETE'!W23</f>
        <v>0</v>
      </c>
      <c r="J203" s="387"/>
      <c r="K203" s="388"/>
      <c r="L203" s="388"/>
      <c r="M203" s="388"/>
      <c r="N203" s="388"/>
      <c r="O203" s="388"/>
      <c r="P203" s="388"/>
      <c r="Q203" s="389"/>
    </row>
    <row r="204" spans="1:17" x14ac:dyDescent="0.25">
      <c r="A204" s="290">
        <f>A$9</f>
        <v>1542</v>
      </c>
      <c r="B204" s="302">
        <f t="shared" si="47"/>
        <v>4.8979591836734691E-2</v>
      </c>
      <c r="C204" s="249">
        <f t="shared" si="48"/>
        <v>5</v>
      </c>
      <c r="D204" s="245">
        <f>'linked - DO NOT USE or DELETE'!X23</f>
        <v>0</v>
      </c>
      <c r="E204" s="246">
        <f>IF(F204=0,0,F204/D204)</f>
        <v>0</v>
      </c>
      <c r="F204" s="245">
        <f>'linked - DO NOT USE or DELETE'!Z23</f>
        <v>0</v>
      </c>
      <c r="G204" s="247">
        <v>11.25</v>
      </c>
      <c r="H204" s="250">
        <f>'linked - DO NOT USE or DELETE'!AB23</f>
        <v>0</v>
      </c>
      <c r="J204" s="387"/>
      <c r="K204" s="388"/>
      <c r="L204" s="388"/>
      <c r="M204" s="388"/>
      <c r="N204" s="388"/>
      <c r="O204" s="388"/>
      <c r="P204" s="388"/>
      <c r="Q204" s="389"/>
    </row>
    <row r="205" spans="1:17" x14ac:dyDescent="0.25">
      <c r="A205" s="290">
        <f>A$10</f>
        <v>1592</v>
      </c>
      <c r="B205" s="302">
        <f t="shared" si="47"/>
        <v>3.2425421530479899E-2</v>
      </c>
      <c r="C205" s="249">
        <f t="shared" si="48"/>
        <v>6</v>
      </c>
      <c r="D205" s="290">
        <v>0</v>
      </c>
      <c r="E205" s="246">
        <v>0</v>
      </c>
      <c r="F205" s="251">
        <f>D205*E205</f>
        <v>0</v>
      </c>
      <c r="G205" s="253">
        <v>33.75</v>
      </c>
      <c r="H205" s="254">
        <f>F205*G205</f>
        <v>0</v>
      </c>
      <c r="J205" s="387"/>
      <c r="K205" s="388"/>
      <c r="L205" s="388"/>
      <c r="M205" s="388"/>
      <c r="N205" s="388"/>
      <c r="O205" s="388"/>
      <c r="P205" s="388"/>
      <c r="Q205" s="389"/>
    </row>
    <row r="206" spans="1:17" x14ac:dyDescent="0.25">
      <c r="A206" s="290">
        <f>A$11</f>
        <v>1642</v>
      </c>
      <c r="B206" s="302">
        <f t="shared" si="47"/>
        <v>3.1407035175879394E-2</v>
      </c>
      <c r="C206" s="249">
        <f t="shared" si="48"/>
        <v>7</v>
      </c>
      <c r="D206" s="290">
        <v>0</v>
      </c>
      <c r="E206" s="246">
        <v>0</v>
      </c>
      <c r="F206" s="251">
        <f>D206*E206</f>
        <v>0</v>
      </c>
      <c r="G206" s="303">
        <f>'DDS Rates for Amend'!S9</f>
        <v>33.75</v>
      </c>
      <c r="H206" s="254">
        <f>F206*G206</f>
        <v>0</v>
      </c>
      <c r="J206" s="387"/>
      <c r="K206" s="388"/>
      <c r="L206" s="388"/>
      <c r="M206" s="388"/>
      <c r="N206" s="388"/>
      <c r="O206" s="388"/>
      <c r="P206" s="388"/>
      <c r="Q206" s="389"/>
    </row>
    <row r="207" spans="1:17" x14ac:dyDescent="0.25">
      <c r="A207" s="290">
        <f>A$12</f>
        <v>1692</v>
      </c>
      <c r="B207" s="302">
        <f t="shared" si="47"/>
        <v>3.0450669914738125E-2</v>
      </c>
      <c r="C207" s="249">
        <f t="shared" si="48"/>
        <v>8</v>
      </c>
      <c r="D207" s="290">
        <v>10</v>
      </c>
      <c r="E207" s="246">
        <v>10</v>
      </c>
      <c r="F207" s="251"/>
      <c r="G207" s="303">
        <f>'DDS Rates for Amend'!S10</f>
        <v>75</v>
      </c>
      <c r="H207" s="254">
        <f>F207*G207</f>
        <v>0</v>
      </c>
      <c r="J207" s="387"/>
      <c r="K207" s="388"/>
      <c r="L207" s="388"/>
      <c r="M207" s="388"/>
      <c r="N207" s="388"/>
      <c r="O207" s="388"/>
      <c r="P207" s="388"/>
      <c r="Q207" s="389"/>
    </row>
    <row r="208" spans="1:17" x14ac:dyDescent="0.25">
      <c r="A208" s="290">
        <f>A$13</f>
        <v>1722</v>
      </c>
      <c r="B208" s="302">
        <f t="shared" si="47"/>
        <v>1.7730496453900711E-2</v>
      </c>
      <c r="C208" s="249">
        <f t="shared" si="48"/>
        <v>9</v>
      </c>
      <c r="D208" s="290">
        <v>15</v>
      </c>
      <c r="E208" s="246">
        <v>10</v>
      </c>
      <c r="F208" s="251"/>
      <c r="G208" s="303">
        <f>'DDS Rates for Amend'!S11</f>
        <v>75.224999999999994</v>
      </c>
      <c r="H208" s="254">
        <f>F208*G208</f>
        <v>0</v>
      </c>
      <c r="J208" s="387"/>
      <c r="K208" s="388"/>
      <c r="L208" s="388"/>
      <c r="M208" s="388"/>
      <c r="N208" s="388"/>
      <c r="O208" s="388"/>
      <c r="P208" s="388"/>
      <c r="Q208" s="389"/>
    </row>
    <row r="209" spans="1:17" x14ac:dyDescent="0.25">
      <c r="A209" s="290">
        <f>A$14</f>
        <v>1752</v>
      </c>
      <c r="B209" s="302">
        <f t="shared" si="47"/>
        <v>1.7421602787456445E-2</v>
      </c>
      <c r="C209" s="249">
        <f t="shared" si="48"/>
        <v>10</v>
      </c>
      <c r="D209" s="290">
        <v>15</v>
      </c>
      <c r="E209" s="246">
        <v>10</v>
      </c>
      <c r="F209" s="251"/>
      <c r="G209" s="303">
        <f>'DDS Rates for Amend'!S12</f>
        <v>76.879949999999994</v>
      </c>
      <c r="H209" s="254">
        <f>F209*G209</f>
        <v>0</v>
      </c>
      <c r="J209" s="390"/>
      <c r="K209" s="391"/>
      <c r="L209" s="391"/>
      <c r="M209" s="391"/>
      <c r="N209" s="391"/>
      <c r="O209" s="391"/>
      <c r="P209" s="391"/>
      <c r="Q209" s="392"/>
    </row>
    <row r="210" spans="1:17" x14ac:dyDescent="0.25">
      <c r="C210"/>
      <c r="D210" s="161"/>
      <c r="E210" s="155"/>
      <c r="F210"/>
      <c r="G210"/>
      <c r="H210"/>
    </row>
    <row r="211" spans="1:17" x14ac:dyDescent="0.25">
      <c r="A211" s="418" t="s">
        <v>292</v>
      </c>
      <c r="B211" s="419"/>
      <c r="C211" s="419"/>
      <c r="D211" s="420"/>
      <c r="E211" s="240"/>
      <c r="F211" s="413"/>
      <c r="G211" s="413"/>
      <c r="H211" s="413"/>
    </row>
    <row r="212" spans="1:17" x14ac:dyDescent="0.25">
      <c r="A212" s="301" t="s">
        <v>91</v>
      </c>
      <c r="B212" s="301" t="s">
        <v>92</v>
      </c>
      <c r="C212" s="295" t="s">
        <v>312</v>
      </c>
      <c r="D212" s="241" t="s">
        <v>300</v>
      </c>
      <c r="E212" s="242" t="s">
        <v>301</v>
      </c>
      <c r="F212" s="243" t="s">
        <v>304</v>
      </c>
      <c r="G212" s="295" t="s">
        <v>302</v>
      </c>
      <c r="H212" s="295" t="s">
        <v>303</v>
      </c>
    </row>
    <row r="213" spans="1:17" x14ac:dyDescent="0.25">
      <c r="A213" s="290">
        <f>A$5</f>
        <v>1182</v>
      </c>
      <c r="B213" s="290"/>
      <c r="C213" s="244">
        <v>1</v>
      </c>
      <c r="D213" s="245">
        <f>'linked - DO NOT USE or DELETE'!D24</f>
        <v>0</v>
      </c>
      <c r="E213" s="246">
        <f>IF(F213=0,0,F213/D213)</f>
        <v>0</v>
      </c>
      <c r="F213" s="245">
        <f>'linked - DO NOT USE or DELETE'!F24</f>
        <v>0</v>
      </c>
      <c r="G213" s="247">
        <v>11.25</v>
      </c>
      <c r="H213" s="248">
        <f>'linked - DO NOT USE or DELETE'!H24</f>
        <v>0</v>
      </c>
      <c r="J213" s="384"/>
      <c r="K213" s="385"/>
      <c r="L213" s="385"/>
      <c r="M213" s="385"/>
      <c r="N213" s="385"/>
      <c r="O213" s="385"/>
      <c r="P213" s="385"/>
      <c r="Q213" s="386"/>
    </row>
    <row r="214" spans="1:17" x14ac:dyDescent="0.25">
      <c r="A214" s="290">
        <f>A$6</f>
        <v>1288</v>
      </c>
      <c r="B214" s="302">
        <f>(A214-A213)/A213</f>
        <v>8.9678510998307953E-2</v>
      </c>
      <c r="C214" s="249">
        <v>2</v>
      </c>
      <c r="D214" s="245">
        <f>'linked - DO NOT USE or DELETE'!I24</f>
        <v>0</v>
      </c>
      <c r="E214" s="246">
        <f>IF(F214=0,0,F214/D214)</f>
        <v>0</v>
      </c>
      <c r="F214" s="245">
        <f>'linked - DO NOT USE or DELETE'!K24</f>
        <v>0</v>
      </c>
      <c r="G214" s="247">
        <v>11.25</v>
      </c>
      <c r="H214" s="248">
        <f>'linked - DO NOT USE or DELETE'!M24</f>
        <v>0</v>
      </c>
      <c r="J214" s="387"/>
      <c r="K214" s="388"/>
      <c r="L214" s="388"/>
      <c r="M214" s="388"/>
      <c r="N214" s="388"/>
      <c r="O214" s="388"/>
      <c r="P214" s="388"/>
      <c r="Q214" s="389"/>
    </row>
    <row r="215" spans="1:17" x14ac:dyDescent="0.25">
      <c r="A215" s="290">
        <f>A$7</f>
        <v>1495</v>
      </c>
      <c r="B215" s="302">
        <f t="shared" ref="B215:B222" si="49">(A215-A214)/A214</f>
        <v>0.16071428571428573</v>
      </c>
      <c r="C215" s="249">
        <v>3</v>
      </c>
      <c r="D215" s="245">
        <f>'linked - DO NOT USE or DELETE'!N24</f>
        <v>0</v>
      </c>
      <c r="E215" s="246">
        <f>IF(F215=0,0,F215/D215)</f>
        <v>0</v>
      </c>
      <c r="F215" s="245">
        <f>'linked - DO NOT USE or DELETE'!P24</f>
        <v>0</v>
      </c>
      <c r="G215" s="247">
        <v>11.25</v>
      </c>
      <c r="H215" s="250">
        <f>'linked - DO NOT USE or DELETE'!R24</f>
        <v>0</v>
      </c>
      <c r="J215" s="387"/>
      <c r="K215" s="388"/>
      <c r="L215" s="388"/>
      <c r="M215" s="388"/>
      <c r="N215" s="388"/>
      <c r="O215" s="388"/>
      <c r="P215" s="388"/>
      <c r="Q215" s="389"/>
    </row>
    <row r="216" spans="1:17" x14ac:dyDescent="0.25">
      <c r="A216" s="290">
        <f>A$8</f>
        <v>1470</v>
      </c>
      <c r="B216" s="302">
        <f t="shared" si="49"/>
        <v>-1.6722408026755852E-2</v>
      </c>
      <c r="C216" s="249">
        <f t="shared" ref="C216:C222" si="50">C215+1</f>
        <v>4</v>
      </c>
      <c r="D216" s="245">
        <f>'linked - DO NOT USE or DELETE'!S24</f>
        <v>1</v>
      </c>
      <c r="E216" s="246">
        <f>IF(F216=0,0,F216/D216)</f>
        <v>24</v>
      </c>
      <c r="F216" s="245">
        <f>'linked - DO NOT USE or DELETE'!U24</f>
        <v>24</v>
      </c>
      <c r="G216" s="247">
        <f>H216/F216</f>
        <v>11.25</v>
      </c>
      <c r="H216" s="250">
        <f>'linked - DO NOT USE or DELETE'!W24</f>
        <v>270</v>
      </c>
      <c r="J216" s="387"/>
      <c r="K216" s="388"/>
      <c r="L216" s="388"/>
      <c r="M216" s="388"/>
      <c r="N216" s="388"/>
      <c r="O216" s="388"/>
      <c r="P216" s="388"/>
      <c r="Q216" s="389"/>
    </row>
    <row r="217" spans="1:17" x14ac:dyDescent="0.25">
      <c r="A217" s="290">
        <f>A$9</f>
        <v>1542</v>
      </c>
      <c r="B217" s="302">
        <f t="shared" si="49"/>
        <v>4.8979591836734691E-2</v>
      </c>
      <c r="C217" s="249">
        <f t="shared" si="50"/>
        <v>5</v>
      </c>
      <c r="D217" s="245">
        <f>'linked - DO NOT USE or DELETE'!X24</f>
        <v>0</v>
      </c>
      <c r="E217" s="246">
        <f>IF(F217=0,0,F217/D217)</f>
        <v>0</v>
      </c>
      <c r="F217" s="245">
        <f>'linked - DO NOT USE or DELETE'!Z24</f>
        <v>0</v>
      </c>
      <c r="G217" s="247">
        <v>0</v>
      </c>
      <c r="H217" s="250">
        <f>'linked - DO NOT USE or DELETE'!AB24</f>
        <v>0</v>
      </c>
      <c r="J217" s="387"/>
      <c r="K217" s="388"/>
      <c r="L217" s="388"/>
      <c r="M217" s="388"/>
      <c r="N217" s="388"/>
      <c r="O217" s="388"/>
      <c r="P217" s="388"/>
      <c r="Q217" s="389"/>
    </row>
    <row r="218" spans="1:17" x14ac:dyDescent="0.25">
      <c r="A218" s="290">
        <f>A$10</f>
        <v>1592</v>
      </c>
      <c r="B218" s="302">
        <f t="shared" si="49"/>
        <v>3.2425421530479899E-2</v>
      </c>
      <c r="C218" s="249">
        <f t="shared" si="50"/>
        <v>6</v>
      </c>
      <c r="D218" s="290">
        <v>0</v>
      </c>
      <c r="E218" s="246">
        <v>0</v>
      </c>
      <c r="F218" s="251">
        <f>D218*E218</f>
        <v>0</v>
      </c>
      <c r="G218" s="253">
        <v>33.75</v>
      </c>
      <c r="H218" s="254">
        <f>F218*G218</f>
        <v>0</v>
      </c>
      <c r="J218" s="387"/>
      <c r="K218" s="388"/>
      <c r="L218" s="388"/>
      <c r="M218" s="388"/>
      <c r="N218" s="388"/>
      <c r="O218" s="388"/>
      <c r="P218" s="388"/>
      <c r="Q218" s="389"/>
    </row>
    <row r="219" spans="1:17" x14ac:dyDescent="0.25">
      <c r="A219" s="290">
        <f>A$11</f>
        <v>1642</v>
      </c>
      <c r="B219" s="302">
        <f t="shared" si="49"/>
        <v>3.1407035175879394E-2</v>
      </c>
      <c r="C219" s="249">
        <f t="shared" si="50"/>
        <v>7</v>
      </c>
      <c r="D219" s="290">
        <v>0</v>
      </c>
      <c r="E219" s="246">
        <v>0</v>
      </c>
      <c r="F219" s="251">
        <f>D219*E219</f>
        <v>0</v>
      </c>
      <c r="G219" s="303">
        <f>'DDS Rates for Amend'!T9</f>
        <v>33.75</v>
      </c>
      <c r="H219" s="254">
        <f>F219*G219</f>
        <v>0</v>
      </c>
      <c r="J219" s="387"/>
      <c r="K219" s="388"/>
      <c r="L219" s="388"/>
      <c r="M219" s="388"/>
      <c r="N219" s="388"/>
      <c r="O219" s="388"/>
      <c r="P219" s="388"/>
      <c r="Q219" s="389"/>
    </row>
    <row r="220" spans="1:17" x14ac:dyDescent="0.25">
      <c r="A220" s="290">
        <f>A$12</f>
        <v>1692</v>
      </c>
      <c r="B220" s="302">
        <f t="shared" si="49"/>
        <v>3.0450669914738125E-2</v>
      </c>
      <c r="C220" s="249">
        <f t="shared" si="50"/>
        <v>8</v>
      </c>
      <c r="D220" s="290">
        <v>10</v>
      </c>
      <c r="E220" s="246">
        <v>10</v>
      </c>
      <c r="F220" s="251"/>
      <c r="G220" s="303">
        <f>'DDS Rates for Amend'!T10</f>
        <v>75</v>
      </c>
      <c r="H220" s="254">
        <f>F220*G220</f>
        <v>0</v>
      </c>
      <c r="J220" s="387"/>
      <c r="K220" s="388"/>
      <c r="L220" s="388"/>
      <c r="M220" s="388"/>
      <c r="N220" s="388"/>
      <c r="O220" s="388"/>
      <c r="P220" s="388"/>
      <c r="Q220" s="389"/>
    </row>
    <row r="221" spans="1:17" x14ac:dyDescent="0.25">
      <c r="A221" s="290">
        <f>A$13</f>
        <v>1722</v>
      </c>
      <c r="B221" s="302">
        <f t="shared" si="49"/>
        <v>1.7730496453900711E-2</v>
      </c>
      <c r="C221" s="249">
        <f t="shared" si="50"/>
        <v>9</v>
      </c>
      <c r="D221" s="290">
        <v>10</v>
      </c>
      <c r="E221" s="246">
        <v>10</v>
      </c>
      <c r="F221" s="251"/>
      <c r="G221" s="303">
        <f>'DDS Rates for Amend'!T11</f>
        <v>75.224999999999994</v>
      </c>
      <c r="H221" s="254">
        <f>F221*G221</f>
        <v>0</v>
      </c>
      <c r="J221" s="387"/>
      <c r="K221" s="388"/>
      <c r="L221" s="388"/>
      <c r="M221" s="388"/>
      <c r="N221" s="388"/>
      <c r="O221" s="388"/>
      <c r="P221" s="388"/>
      <c r="Q221" s="389"/>
    </row>
    <row r="222" spans="1:17" x14ac:dyDescent="0.25">
      <c r="A222" s="290">
        <f>A$14</f>
        <v>1752</v>
      </c>
      <c r="B222" s="302">
        <f t="shared" si="49"/>
        <v>1.7421602787456445E-2</v>
      </c>
      <c r="C222" s="249">
        <f t="shared" si="50"/>
        <v>10</v>
      </c>
      <c r="D222" s="290">
        <v>10</v>
      </c>
      <c r="E222" s="246">
        <v>10</v>
      </c>
      <c r="F222" s="251"/>
      <c r="G222" s="303">
        <f>'DDS Rates for Amend'!T12</f>
        <v>76.879949999999994</v>
      </c>
      <c r="H222" s="254">
        <f>F222*G222</f>
        <v>0</v>
      </c>
      <c r="J222" s="390"/>
      <c r="K222" s="391"/>
      <c r="L222" s="391"/>
      <c r="M222" s="391"/>
      <c r="N222" s="391"/>
      <c r="O222" s="391"/>
      <c r="P222" s="391"/>
      <c r="Q222" s="392"/>
    </row>
    <row r="223" spans="1:17" x14ac:dyDescent="0.25">
      <c r="C223"/>
      <c r="D223" s="161"/>
      <c r="E223" s="155"/>
      <c r="F223"/>
      <c r="G223"/>
      <c r="H223"/>
    </row>
    <row r="224" spans="1:17" x14ac:dyDescent="0.25">
      <c r="A224" s="376" t="s">
        <v>293</v>
      </c>
      <c r="B224" s="377"/>
      <c r="C224" s="377"/>
      <c r="D224" s="378"/>
      <c r="E224" s="153"/>
      <c r="F224" s="372"/>
      <c r="G224" s="372"/>
      <c r="H224" s="372"/>
    </row>
    <row r="225" spans="1:17" x14ac:dyDescent="0.25">
      <c r="A225" s="289" t="s">
        <v>91</v>
      </c>
      <c r="B225" s="289" t="s">
        <v>92</v>
      </c>
      <c r="C225" s="72" t="s">
        <v>312</v>
      </c>
      <c r="D225" s="160" t="s">
        <v>300</v>
      </c>
      <c r="E225" s="154" t="s">
        <v>301</v>
      </c>
      <c r="F225" s="42" t="s">
        <v>304</v>
      </c>
      <c r="G225" s="43" t="s">
        <v>302</v>
      </c>
      <c r="H225" s="72" t="s">
        <v>303</v>
      </c>
    </row>
    <row r="226" spans="1:17" x14ac:dyDescent="0.25">
      <c r="A226" s="24">
        <f>A$5</f>
        <v>1182</v>
      </c>
      <c r="B226" s="290"/>
      <c r="C226" s="58">
        <v>1</v>
      </c>
      <c r="D226" s="36">
        <f>'linked - DO NOT USE or DELETE'!D25</f>
        <v>0</v>
      </c>
      <c r="E226" s="25">
        <f>IF(F226=0,0,F226/D226)</f>
        <v>0</v>
      </c>
      <c r="F226" s="36">
        <f>'linked - DO NOT USE or DELETE'!F25</f>
        <v>0</v>
      </c>
      <c r="G226" s="27">
        <v>18.75</v>
      </c>
      <c r="H226" s="37">
        <f>'linked - DO NOT USE or DELETE'!H25</f>
        <v>0</v>
      </c>
      <c r="J226" s="384" t="s">
        <v>61</v>
      </c>
      <c r="K226" s="385"/>
      <c r="L226" s="385"/>
      <c r="M226" s="385"/>
      <c r="N226" s="385"/>
      <c r="O226" s="385"/>
      <c r="P226" s="385"/>
      <c r="Q226" s="386"/>
    </row>
    <row r="227" spans="1:17" x14ac:dyDescent="0.25">
      <c r="A227" s="24">
        <f>A$6</f>
        <v>1288</v>
      </c>
      <c r="B227" s="291">
        <f>(A227-A226)/A226</f>
        <v>8.9678510998307953E-2</v>
      </c>
      <c r="C227" s="61">
        <v>2</v>
      </c>
      <c r="D227" s="36">
        <f>'linked - DO NOT USE or DELETE'!I25</f>
        <v>28</v>
      </c>
      <c r="E227" s="25">
        <f>IF(F227=0,0,F227/D227)</f>
        <v>96.321428571428569</v>
      </c>
      <c r="F227" s="36">
        <f>'linked - DO NOT USE or DELETE'!K25</f>
        <v>2697</v>
      </c>
      <c r="G227" s="27">
        <f>H227/F227</f>
        <v>18.699254727474973</v>
      </c>
      <c r="H227" s="37">
        <f>'linked - DO NOT USE or DELETE'!M25</f>
        <v>50431.89</v>
      </c>
      <c r="J227" s="387"/>
      <c r="K227" s="388"/>
      <c r="L227" s="388"/>
      <c r="M227" s="388"/>
      <c r="N227" s="388"/>
      <c r="O227" s="388"/>
      <c r="P227" s="388"/>
      <c r="Q227" s="389"/>
    </row>
    <row r="228" spans="1:17" x14ac:dyDescent="0.25">
      <c r="A228" s="24">
        <f>A$7</f>
        <v>1495</v>
      </c>
      <c r="B228" s="291">
        <f t="shared" ref="B228:B235" si="51">(A228-A227)/A227</f>
        <v>0.16071428571428573</v>
      </c>
      <c r="C228" s="61">
        <v>3</v>
      </c>
      <c r="D228" s="36">
        <f>'linked - DO NOT USE or DELETE'!N25</f>
        <v>51</v>
      </c>
      <c r="E228" s="25">
        <f>IF(F228=0,0,F228/D228)</f>
        <v>122.98039215686275</v>
      </c>
      <c r="F228" s="36">
        <f>'linked - DO NOT USE or DELETE'!P25</f>
        <v>6272</v>
      </c>
      <c r="G228" s="27">
        <f>H228/F228</f>
        <v>18.701575255102039</v>
      </c>
      <c r="H228" s="38">
        <f>'linked - DO NOT USE or DELETE'!R25</f>
        <v>117296.28</v>
      </c>
      <c r="J228" s="387"/>
      <c r="K228" s="388"/>
      <c r="L228" s="388"/>
      <c r="M228" s="388"/>
      <c r="N228" s="388"/>
      <c r="O228" s="388"/>
      <c r="P228" s="388"/>
      <c r="Q228" s="389"/>
    </row>
    <row r="229" spans="1:17" x14ac:dyDescent="0.25">
      <c r="A229" s="24">
        <f>A$8</f>
        <v>1470</v>
      </c>
      <c r="B229" s="291">
        <f t="shared" si="51"/>
        <v>-1.6722408026755852E-2</v>
      </c>
      <c r="C229" s="61">
        <f t="shared" ref="C229:C235" si="52">C228+1</f>
        <v>4</v>
      </c>
      <c r="D229" s="36">
        <f>'linked - DO NOT USE or DELETE'!S25</f>
        <v>49</v>
      </c>
      <c r="E229" s="25">
        <f>IF(F229=0,0,F229/D229)</f>
        <v>77.632653061224488</v>
      </c>
      <c r="F229" s="36">
        <f>'linked - DO NOT USE or DELETE'!U25</f>
        <v>3804</v>
      </c>
      <c r="G229" s="27">
        <f>H229/F229</f>
        <v>18.707939011566772</v>
      </c>
      <c r="H229" s="38">
        <f>'linked - DO NOT USE or DELETE'!W25</f>
        <v>71165</v>
      </c>
      <c r="J229" s="387"/>
      <c r="K229" s="388"/>
      <c r="L229" s="388"/>
      <c r="M229" s="388"/>
      <c r="N229" s="388"/>
      <c r="O229" s="388"/>
      <c r="P229" s="388"/>
      <c r="Q229" s="389"/>
    </row>
    <row r="230" spans="1:17" x14ac:dyDescent="0.25">
      <c r="A230" s="24">
        <f>A$9</f>
        <v>1542</v>
      </c>
      <c r="B230" s="291">
        <f t="shared" si="51"/>
        <v>4.8979591836734691E-2</v>
      </c>
      <c r="C230" s="61">
        <f t="shared" si="52"/>
        <v>5</v>
      </c>
      <c r="D230" s="36">
        <f>'linked - DO NOT USE or DELETE'!X25</f>
        <v>80</v>
      </c>
      <c r="E230" s="25">
        <f>IF(F230=0,0,F230/D230)</f>
        <v>63.6</v>
      </c>
      <c r="F230" s="36">
        <f>'linked - DO NOT USE or DELETE'!Z25</f>
        <v>5088</v>
      </c>
      <c r="G230" s="27">
        <f>H230/F230</f>
        <v>18.75</v>
      </c>
      <c r="H230" s="38">
        <f>'linked - DO NOT USE or DELETE'!AB25</f>
        <v>95400</v>
      </c>
      <c r="J230" s="387"/>
      <c r="K230" s="388"/>
      <c r="L230" s="388"/>
      <c r="M230" s="388"/>
      <c r="N230" s="388"/>
      <c r="O230" s="388"/>
      <c r="P230" s="388"/>
      <c r="Q230" s="389"/>
    </row>
    <row r="231" spans="1:17" x14ac:dyDescent="0.25">
      <c r="A231" s="24">
        <f>A$10</f>
        <v>1592</v>
      </c>
      <c r="B231" s="291">
        <f t="shared" si="51"/>
        <v>3.2425421530479899E-2</v>
      </c>
      <c r="C231" s="23">
        <f t="shared" si="52"/>
        <v>6</v>
      </c>
      <c r="D231" s="177">
        <v>217</v>
      </c>
      <c r="E231" s="169">
        <f>TREND(E226:E230,C226:C230,C231)</f>
        <v>104.66026210484193</v>
      </c>
      <c r="F231" s="168">
        <f>D231*E231</f>
        <v>22711.2768767507</v>
      </c>
      <c r="G231" s="165">
        <v>18.75</v>
      </c>
      <c r="H231" s="170">
        <f>F231*G231</f>
        <v>425836.44143907563</v>
      </c>
      <c r="J231" s="387"/>
      <c r="K231" s="388"/>
      <c r="L231" s="388"/>
      <c r="M231" s="388"/>
      <c r="N231" s="388"/>
      <c r="O231" s="388"/>
      <c r="P231" s="388"/>
      <c r="Q231" s="389"/>
    </row>
    <row r="232" spans="1:17" x14ac:dyDescent="0.25">
      <c r="A232" s="24">
        <f>A$11</f>
        <v>1642</v>
      </c>
      <c r="B232" s="291">
        <f t="shared" si="51"/>
        <v>3.1407035175879394E-2</v>
      </c>
      <c r="C232" s="23">
        <f t="shared" si="52"/>
        <v>7</v>
      </c>
      <c r="D232" s="177">
        <v>220</v>
      </c>
      <c r="E232" s="169">
        <f>TREND(E226:E230,C226:C230,C232)</f>
        <v>115.51138455382153</v>
      </c>
      <c r="F232" s="168">
        <f>D232*E232</f>
        <v>25412.504601840737</v>
      </c>
      <c r="G232" s="229">
        <f>'DDS Rates for Amend'!C9</f>
        <v>18.75</v>
      </c>
      <c r="H232" s="170">
        <f>F232*G232</f>
        <v>476484.46128451382</v>
      </c>
      <c r="J232" s="387"/>
      <c r="K232" s="388"/>
      <c r="L232" s="388"/>
      <c r="M232" s="388"/>
      <c r="N232" s="388"/>
      <c r="O232" s="388"/>
      <c r="P232" s="388"/>
      <c r="Q232" s="389"/>
    </row>
    <row r="233" spans="1:17" x14ac:dyDescent="0.25">
      <c r="A233" s="24">
        <f>A$12</f>
        <v>1692</v>
      </c>
      <c r="B233" s="291">
        <f t="shared" si="51"/>
        <v>3.0450669914738125E-2</v>
      </c>
      <c r="C233" s="23">
        <f t="shared" si="52"/>
        <v>8</v>
      </c>
      <c r="D233" s="177">
        <v>220</v>
      </c>
      <c r="E233" s="169">
        <f>TREND(E226:E230,C226:C230,C233)</f>
        <v>126.36250700280112</v>
      </c>
      <c r="F233" s="168">
        <f>D233*E233</f>
        <v>27799.751540616246</v>
      </c>
      <c r="G233" s="229">
        <f>'DDS Rates for Amend'!C10</f>
        <v>18.75</v>
      </c>
      <c r="H233" s="170">
        <f>F233*G233</f>
        <v>521245.34138655459</v>
      </c>
      <c r="J233" s="387"/>
      <c r="K233" s="388"/>
      <c r="L233" s="388"/>
      <c r="M233" s="388"/>
      <c r="N233" s="388"/>
      <c r="O233" s="388"/>
      <c r="P233" s="388"/>
      <c r="Q233" s="389"/>
    </row>
    <row r="234" spans="1:17" x14ac:dyDescent="0.25">
      <c r="A234" s="24">
        <f>A$13</f>
        <v>1722</v>
      </c>
      <c r="B234" s="291">
        <f t="shared" si="51"/>
        <v>1.7730496453900711E-2</v>
      </c>
      <c r="C234" s="23">
        <f t="shared" si="52"/>
        <v>9</v>
      </c>
      <c r="D234" s="177">
        <v>100</v>
      </c>
      <c r="E234" s="169">
        <f>TREND(E226:E230,C226:C230,C234)</f>
        <v>137.21362945178072</v>
      </c>
      <c r="F234" s="168">
        <f>D234*E234</f>
        <v>13721.362945178073</v>
      </c>
      <c r="G234" s="229">
        <f>'DDS Rates for Amend'!C11</f>
        <v>18.806249999999999</v>
      </c>
      <c r="H234" s="170">
        <f>F234*G234</f>
        <v>258047.38188775509</v>
      </c>
      <c r="I234" s="18" t="s">
        <v>37</v>
      </c>
      <c r="J234" s="387"/>
      <c r="K234" s="388"/>
      <c r="L234" s="388"/>
      <c r="M234" s="388"/>
      <c r="N234" s="388"/>
      <c r="O234" s="388"/>
      <c r="P234" s="388"/>
      <c r="Q234" s="389"/>
    </row>
    <row r="235" spans="1:17" x14ac:dyDescent="0.25">
      <c r="A235" s="24">
        <f>A$14</f>
        <v>1752</v>
      </c>
      <c r="B235" s="291">
        <f t="shared" si="51"/>
        <v>1.7421602787456445E-2</v>
      </c>
      <c r="C235" s="23">
        <f t="shared" si="52"/>
        <v>10</v>
      </c>
      <c r="D235" s="177">
        <v>120</v>
      </c>
      <c r="E235" s="169">
        <f>TREND(E226:E230,C226:C230,C235)</f>
        <v>148.06475190076031</v>
      </c>
      <c r="F235" s="168">
        <f>D235*E235</f>
        <v>17767.770228091238</v>
      </c>
      <c r="G235" s="229">
        <f>'DDS Rates for Amend'!C12</f>
        <v>19.219987499999998</v>
      </c>
      <c r="H235" s="170">
        <f>F235*G235</f>
        <v>341496.32168678573</v>
      </c>
      <c r="J235" s="390"/>
      <c r="K235" s="391"/>
      <c r="L235" s="391"/>
      <c r="M235" s="391"/>
      <c r="N235" s="391"/>
      <c r="O235" s="391"/>
      <c r="P235" s="391"/>
      <c r="Q235" s="392"/>
    </row>
    <row r="236" spans="1:17" x14ac:dyDescent="0.25">
      <c r="C236"/>
      <c r="D236" s="161"/>
      <c r="E236" s="155"/>
      <c r="F236"/>
      <c r="G236"/>
      <c r="H236"/>
    </row>
    <row r="237" spans="1:17" x14ac:dyDescent="0.25">
      <c r="C237" s="382" t="s">
        <v>188</v>
      </c>
      <c r="D237" s="383"/>
      <c r="E237" s="240"/>
      <c r="F237" s="413"/>
      <c r="G237" s="413"/>
      <c r="H237" s="413"/>
      <c r="J237" s="171" t="s">
        <v>97</v>
      </c>
    </row>
    <row r="238" spans="1:17" x14ac:dyDescent="0.25">
      <c r="A238" s="289" t="s">
        <v>91</v>
      </c>
      <c r="B238" s="289" t="s">
        <v>92</v>
      </c>
      <c r="C238" s="226" t="s">
        <v>312</v>
      </c>
      <c r="D238" s="241" t="s">
        <v>300</v>
      </c>
      <c r="E238" s="242" t="s">
        <v>301</v>
      </c>
      <c r="F238" s="243" t="s">
        <v>304</v>
      </c>
      <c r="G238" s="226" t="s">
        <v>302</v>
      </c>
      <c r="H238" s="226" t="s">
        <v>303</v>
      </c>
    </row>
    <row r="239" spans="1:17" x14ac:dyDescent="0.25">
      <c r="A239" s="24">
        <f>A$5</f>
        <v>1182</v>
      </c>
      <c r="B239" s="290"/>
      <c r="C239" s="244">
        <v>1</v>
      </c>
      <c r="D239" s="245">
        <f>'linked - DO NOT USE or DELETE'!D26</f>
        <v>0</v>
      </c>
      <c r="E239" s="246">
        <f>IF(F239=0,0,F239/D239)</f>
        <v>0</v>
      </c>
      <c r="F239" s="245">
        <f>'linked - DO NOT USE or DELETE'!F26</f>
        <v>0</v>
      </c>
      <c r="G239" s="247">
        <v>17.5</v>
      </c>
      <c r="H239" s="248">
        <f>'linked - DO NOT USE or DELETE'!H26</f>
        <v>0</v>
      </c>
    </row>
    <row r="240" spans="1:17" x14ac:dyDescent="0.25">
      <c r="A240" s="24">
        <f>A$6</f>
        <v>1288</v>
      </c>
      <c r="B240" s="291">
        <f>(A240-A239)/A239</f>
        <v>8.9678510998307953E-2</v>
      </c>
      <c r="C240" s="249">
        <v>2</v>
      </c>
      <c r="D240" s="245">
        <f>'linked - DO NOT USE or DELETE'!I26</f>
        <v>0</v>
      </c>
      <c r="E240" s="246">
        <f>IF(F240=0,0,F240/D240)</f>
        <v>0</v>
      </c>
      <c r="F240" s="245">
        <f>'linked - DO NOT USE or DELETE'!K26</f>
        <v>0</v>
      </c>
      <c r="G240" s="247">
        <v>17.5</v>
      </c>
      <c r="H240" s="248">
        <f>'linked - DO NOT USE or DELETE'!M26</f>
        <v>0</v>
      </c>
    </row>
    <row r="241" spans="1:10" x14ac:dyDescent="0.25">
      <c r="A241" s="24">
        <f>A$7</f>
        <v>1495</v>
      </c>
      <c r="B241" s="291">
        <f t="shared" ref="B241:B248" si="53">(A241-A240)/A240</f>
        <v>0.16071428571428573</v>
      </c>
      <c r="C241" s="249">
        <v>3</v>
      </c>
      <c r="D241" s="245">
        <f>'linked - DO NOT USE or DELETE'!N26</f>
        <v>0</v>
      </c>
      <c r="E241" s="246">
        <f>IF(F241=0,0,F241/D241)</f>
        <v>0</v>
      </c>
      <c r="F241" s="245">
        <f>'linked - DO NOT USE or DELETE'!P26</f>
        <v>0</v>
      </c>
      <c r="G241" s="247">
        <v>17.5</v>
      </c>
      <c r="H241" s="250">
        <f>'linked - DO NOT USE or DELETE'!R26</f>
        <v>0</v>
      </c>
    </row>
    <row r="242" spans="1:10" x14ac:dyDescent="0.25">
      <c r="A242" s="24">
        <f>A$8</f>
        <v>1470</v>
      </c>
      <c r="B242" s="291">
        <f t="shared" si="53"/>
        <v>-1.6722408026755852E-2</v>
      </c>
      <c r="C242" s="249">
        <f t="shared" ref="C242:C248" si="54">C241+1</f>
        <v>4</v>
      </c>
      <c r="D242" s="245">
        <f>'linked - DO NOT USE or DELETE'!S26</f>
        <v>0</v>
      </c>
      <c r="E242" s="246">
        <f>IF(F242=0,0,F242/D242)</f>
        <v>0</v>
      </c>
      <c r="F242" s="245">
        <f>'linked - DO NOT USE or DELETE'!U26</f>
        <v>0</v>
      </c>
      <c r="G242" s="247">
        <v>17.5</v>
      </c>
      <c r="H242" s="250">
        <f>'linked - DO NOT USE or DELETE'!W26</f>
        <v>0</v>
      </c>
    </row>
    <row r="243" spans="1:10" x14ac:dyDescent="0.25">
      <c r="A243" s="24">
        <f>A$9</f>
        <v>1542</v>
      </c>
      <c r="B243" s="291">
        <f t="shared" si="53"/>
        <v>4.8979591836734691E-2</v>
      </c>
      <c r="C243" s="249">
        <f t="shared" si="54"/>
        <v>5</v>
      </c>
      <c r="D243" s="245">
        <f>'linked - DO NOT USE or DELETE'!X26</f>
        <v>0</v>
      </c>
      <c r="E243" s="246">
        <f>IF(F243=0,0,F243/D243)</f>
        <v>0</v>
      </c>
      <c r="F243" s="245">
        <f>'linked - DO NOT USE or DELETE'!Z26</f>
        <v>0</v>
      </c>
      <c r="G243" s="247">
        <v>17.5</v>
      </c>
      <c r="H243" s="250">
        <f>'linked - DO NOT USE or DELETE'!AB26</f>
        <v>0</v>
      </c>
    </row>
    <row r="244" spans="1:10" x14ac:dyDescent="0.25">
      <c r="A244" s="24">
        <f>A$10</f>
        <v>1592</v>
      </c>
      <c r="B244" s="291">
        <f t="shared" si="53"/>
        <v>3.2425421530479899E-2</v>
      </c>
      <c r="C244" s="249">
        <f t="shared" si="54"/>
        <v>6</v>
      </c>
      <c r="D244" s="251">
        <v>0</v>
      </c>
      <c r="E244" s="252">
        <v>0</v>
      </c>
      <c r="F244" s="251">
        <f>D244*E244</f>
        <v>0</v>
      </c>
      <c r="G244" s="253">
        <v>17.5</v>
      </c>
      <c r="H244" s="254">
        <f>F244*G244</f>
        <v>0</v>
      </c>
    </row>
    <row r="245" spans="1:10" x14ac:dyDescent="0.25">
      <c r="A245" s="24">
        <f>A$11</f>
        <v>1642</v>
      </c>
      <c r="B245" s="291">
        <f t="shared" si="53"/>
        <v>3.1407035175879394E-2</v>
      </c>
      <c r="C245" s="249">
        <f t="shared" si="54"/>
        <v>7</v>
      </c>
      <c r="D245" s="251">
        <v>0</v>
      </c>
      <c r="E245" s="252">
        <v>0</v>
      </c>
      <c r="F245" s="251">
        <f>D245*E245</f>
        <v>0</v>
      </c>
      <c r="G245" s="253"/>
      <c r="H245" s="254">
        <f>F245*G245</f>
        <v>0</v>
      </c>
    </row>
    <row r="246" spans="1:10" x14ac:dyDescent="0.25">
      <c r="A246" s="24">
        <f>A$12</f>
        <v>1692</v>
      </c>
      <c r="B246" s="291">
        <f t="shared" si="53"/>
        <v>3.0450669914738125E-2</v>
      </c>
      <c r="C246" s="249">
        <f t="shared" si="54"/>
        <v>8</v>
      </c>
      <c r="D246" s="251">
        <v>0</v>
      </c>
      <c r="E246" s="252">
        <v>0</v>
      </c>
      <c r="F246" s="251">
        <f>D246*E246</f>
        <v>0</v>
      </c>
      <c r="G246" s="253"/>
      <c r="H246" s="254">
        <f>F246*G246</f>
        <v>0</v>
      </c>
    </row>
    <row r="247" spans="1:10" x14ac:dyDescent="0.25">
      <c r="A247" s="24">
        <f>A$13</f>
        <v>1722</v>
      </c>
      <c r="B247" s="291">
        <f t="shared" si="53"/>
        <v>1.7730496453900711E-2</v>
      </c>
      <c r="C247" s="249">
        <f t="shared" si="54"/>
        <v>9</v>
      </c>
      <c r="D247" s="251">
        <v>0</v>
      </c>
      <c r="E247" s="252">
        <v>0</v>
      </c>
      <c r="F247" s="251">
        <f>D247*E247</f>
        <v>0</v>
      </c>
      <c r="G247" s="253"/>
      <c r="H247" s="254">
        <f>F247*G247</f>
        <v>0</v>
      </c>
    </row>
    <row r="248" spans="1:10" x14ac:dyDescent="0.25">
      <c r="A248" s="24">
        <f>A$14</f>
        <v>1752</v>
      </c>
      <c r="B248" s="291">
        <f t="shared" si="53"/>
        <v>1.7421602787456445E-2</v>
      </c>
      <c r="C248" s="249">
        <f t="shared" si="54"/>
        <v>10</v>
      </c>
      <c r="D248" s="251">
        <v>0</v>
      </c>
      <c r="E248" s="252">
        <v>0</v>
      </c>
      <c r="F248" s="251">
        <f>D248*E248</f>
        <v>0</v>
      </c>
      <c r="G248" s="253"/>
      <c r="H248" s="254">
        <f>F248*G248</f>
        <v>0</v>
      </c>
    </row>
    <row r="249" spans="1:10" x14ac:dyDescent="0.25">
      <c r="C249" s="255"/>
      <c r="D249" s="256"/>
      <c r="E249" s="257"/>
      <c r="F249" s="255"/>
      <c r="G249" s="255"/>
      <c r="H249" s="255"/>
    </row>
    <row r="250" spans="1:10" x14ac:dyDescent="0.25">
      <c r="A250" s="289" t="s">
        <v>91</v>
      </c>
      <c r="B250" s="289" t="s">
        <v>92</v>
      </c>
      <c r="C250" s="382" t="s">
        <v>189</v>
      </c>
      <c r="D250" s="383"/>
      <c r="E250" s="240"/>
      <c r="F250" s="413"/>
      <c r="G250" s="413"/>
      <c r="H250" s="413"/>
      <c r="J250" s="171"/>
    </row>
    <row r="251" spans="1:10" x14ac:dyDescent="0.25">
      <c r="A251" s="24">
        <f>A$5</f>
        <v>1182</v>
      </c>
      <c r="B251" s="290"/>
      <c r="C251" s="226" t="s">
        <v>312</v>
      </c>
      <c r="D251" s="241" t="s">
        <v>300</v>
      </c>
      <c r="E251" s="242" t="s">
        <v>301</v>
      </c>
      <c r="F251" s="243" t="s">
        <v>304</v>
      </c>
      <c r="G251" s="226" t="s">
        <v>302</v>
      </c>
      <c r="H251" s="226" t="s">
        <v>303</v>
      </c>
    </row>
    <row r="252" spans="1:10" x14ac:dyDescent="0.25">
      <c r="A252" s="24">
        <f>A$6</f>
        <v>1288</v>
      </c>
      <c r="B252" s="291">
        <f>(A252-A251)/A251</f>
        <v>8.9678510998307953E-2</v>
      </c>
      <c r="C252" s="244">
        <v>1</v>
      </c>
      <c r="D252" s="245">
        <f>'linked - DO NOT USE or DELETE'!D27</f>
        <v>0</v>
      </c>
      <c r="E252" s="246">
        <f>IF(F252=0,0,F252/D252)</f>
        <v>0</v>
      </c>
      <c r="F252" s="245">
        <f>'linked - DO NOT USE or DELETE'!F27</f>
        <v>0</v>
      </c>
      <c r="G252" s="247">
        <v>70</v>
      </c>
      <c r="H252" s="248">
        <f>'linked - DO NOT USE or DELETE'!H27</f>
        <v>0</v>
      </c>
    </row>
    <row r="253" spans="1:10" x14ac:dyDescent="0.25">
      <c r="A253" s="24">
        <f>A$7</f>
        <v>1495</v>
      </c>
      <c r="B253" s="291">
        <f t="shared" ref="B253:B260" si="55">(A253-A252)/A252</f>
        <v>0.16071428571428573</v>
      </c>
      <c r="C253" s="249">
        <v>2</v>
      </c>
      <c r="D253" s="245">
        <f>'linked - DO NOT USE or DELETE'!I27</f>
        <v>0</v>
      </c>
      <c r="E253" s="246">
        <f>IF(F253=0,0,F253/D253)</f>
        <v>0</v>
      </c>
      <c r="F253" s="245">
        <f>'linked - DO NOT USE or DELETE'!K27</f>
        <v>0</v>
      </c>
      <c r="G253" s="247">
        <v>70</v>
      </c>
      <c r="H253" s="248">
        <f>'linked - DO NOT USE or DELETE'!M27</f>
        <v>0</v>
      </c>
    </row>
    <row r="254" spans="1:10" x14ac:dyDescent="0.25">
      <c r="A254" s="24">
        <f>A$8</f>
        <v>1470</v>
      </c>
      <c r="B254" s="291">
        <f t="shared" si="55"/>
        <v>-1.6722408026755852E-2</v>
      </c>
      <c r="C254" s="249">
        <v>3</v>
      </c>
      <c r="D254" s="245">
        <f>'linked - DO NOT USE or DELETE'!N27</f>
        <v>0</v>
      </c>
      <c r="E254" s="246">
        <f>IF(F254=0,0,F254/D254)</f>
        <v>0</v>
      </c>
      <c r="F254" s="245">
        <f>'linked - DO NOT USE or DELETE'!P27</f>
        <v>0</v>
      </c>
      <c r="G254" s="247">
        <v>70</v>
      </c>
      <c r="H254" s="250">
        <f>'linked - DO NOT USE or DELETE'!R27</f>
        <v>0</v>
      </c>
    </row>
    <row r="255" spans="1:10" x14ac:dyDescent="0.25">
      <c r="A255" s="24">
        <f>A$9</f>
        <v>1542</v>
      </c>
      <c r="B255" s="291">
        <f t="shared" si="55"/>
        <v>4.8979591836734691E-2</v>
      </c>
      <c r="C255" s="249">
        <f t="shared" ref="C255:C261" si="56">C254+1</f>
        <v>4</v>
      </c>
      <c r="D255" s="245">
        <f>'linked - DO NOT USE or DELETE'!S27</f>
        <v>0</v>
      </c>
      <c r="E255" s="246">
        <f>IF(F255=0,0,F255/D255)</f>
        <v>0</v>
      </c>
      <c r="F255" s="245">
        <f>'linked - DO NOT USE or DELETE'!U27</f>
        <v>0</v>
      </c>
      <c r="G255" s="247">
        <v>70</v>
      </c>
      <c r="H255" s="250">
        <f>'linked - DO NOT USE or DELETE'!W27</f>
        <v>0</v>
      </c>
    </row>
    <row r="256" spans="1:10" x14ac:dyDescent="0.25">
      <c r="A256" s="24">
        <f>A$10</f>
        <v>1592</v>
      </c>
      <c r="B256" s="291">
        <f t="shared" si="55"/>
        <v>3.2425421530479899E-2</v>
      </c>
      <c r="C256" s="249">
        <f t="shared" si="56"/>
        <v>5</v>
      </c>
      <c r="D256" s="245">
        <f>'linked - DO NOT USE or DELETE'!X27</f>
        <v>0</v>
      </c>
      <c r="E256" s="246">
        <f>IF(F256=0,0,F256/D256)</f>
        <v>0</v>
      </c>
      <c r="F256" s="245">
        <f>'linked - DO NOT USE or DELETE'!Z27</f>
        <v>0</v>
      </c>
      <c r="G256" s="247">
        <v>70</v>
      </c>
      <c r="H256" s="250">
        <f>'linked - DO NOT USE or DELETE'!AB27</f>
        <v>0</v>
      </c>
    </row>
    <row r="257" spans="1:17" x14ac:dyDescent="0.25">
      <c r="A257" s="24">
        <f>A$11</f>
        <v>1642</v>
      </c>
      <c r="B257" s="291">
        <f t="shared" si="55"/>
        <v>3.1407035175879394E-2</v>
      </c>
      <c r="C257" s="249">
        <f t="shared" si="56"/>
        <v>6</v>
      </c>
      <c r="D257" s="251">
        <v>0</v>
      </c>
      <c r="E257" s="252">
        <v>0</v>
      </c>
      <c r="F257" s="251">
        <f>D257*E257</f>
        <v>0</v>
      </c>
      <c r="G257" s="253">
        <v>70</v>
      </c>
      <c r="H257" s="254">
        <f>F257*G257</f>
        <v>0</v>
      </c>
    </row>
    <row r="258" spans="1:17" x14ac:dyDescent="0.25">
      <c r="A258" s="24">
        <f>A$12</f>
        <v>1692</v>
      </c>
      <c r="B258" s="291">
        <f t="shared" si="55"/>
        <v>3.0450669914738125E-2</v>
      </c>
      <c r="C258" s="249">
        <f t="shared" si="56"/>
        <v>7</v>
      </c>
      <c r="D258" s="251">
        <v>0</v>
      </c>
      <c r="E258" s="252">
        <v>0</v>
      </c>
      <c r="F258" s="251">
        <f>D258*E258</f>
        <v>0</v>
      </c>
      <c r="G258" s="253"/>
      <c r="H258" s="254">
        <f>F258*G258</f>
        <v>0</v>
      </c>
    </row>
    <row r="259" spans="1:17" x14ac:dyDescent="0.25">
      <c r="A259" s="24">
        <f>A$13</f>
        <v>1722</v>
      </c>
      <c r="B259" s="291">
        <f t="shared" si="55"/>
        <v>1.7730496453900711E-2</v>
      </c>
      <c r="C259" s="249">
        <f t="shared" si="56"/>
        <v>8</v>
      </c>
      <c r="D259" s="251">
        <v>0</v>
      </c>
      <c r="E259" s="252">
        <v>0</v>
      </c>
      <c r="F259" s="251">
        <f>D259*E259</f>
        <v>0</v>
      </c>
      <c r="G259" s="253"/>
      <c r="H259" s="254">
        <f>F259*G259</f>
        <v>0</v>
      </c>
    </row>
    <row r="260" spans="1:17" x14ac:dyDescent="0.25">
      <c r="A260" s="24">
        <f>A$14</f>
        <v>1752</v>
      </c>
      <c r="B260" s="291">
        <f t="shared" si="55"/>
        <v>1.7421602787456445E-2</v>
      </c>
      <c r="C260" s="249">
        <f t="shared" si="56"/>
        <v>9</v>
      </c>
      <c r="D260" s="251">
        <v>0</v>
      </c>
      <c r="E260" s="252">
        <v>0</v>
      </c>
      <c r="F260" s="251">
        <f>D260*E260</f>
        <v>0</v>
      </c>
      <c r="G260" s="253"/>
      <c r="H260" s="254">
        <f>F260*G260</f>
        <v>0</v>
      </c>
    </row>
    <row r="261" spans="1:17" x14ac:dyDescent="0.25">
      <c r="C261" s="249">
        <f t="shared" si="56"/>
        <v>10</v>
      </c>
      <c r="D261" s="251">
        <v>0</v>
      </c>
      <c r="E261" s="252">
        <v>0</v>
      </c>
      <c r="F261" s="251">
        <f>D261*E261</f>
        <v>0</v>
      </c>
      <c r="G261" s="253"/>
      <c r="H261" s="254">
        <f>F261*G261</f>
        <v>0</v>
      </c>
    </row>
    <row r="262" spans="1:17" x14ac:dyDescent="0.25">
      <c r="C262"/>
      <c r="D262" s="161"/>
      <c r="E262" s="155"/>
      <c r="F262"/>
      <c r="G262"/>
      <c r="H262"/>
    </row>
    <row r="263" spans="1:17" x14ac:dyDescent="0.25">
      <c r="A263" s="376" t="s">
        <v>190</v>
      </c>
      <c r="B263" s="377"/>
      <c r="C263" s="377"/>
      <c r="D263" s="378"/>
      <c r="E263" s="153"/>
      <c r="F263" s="372"/>
      <c r="G263" s="372"/>
      <c r="H263" s="372"/>
    </row>
    <row r="264" spans="1:17" x14ac:dyDescent="0.25">
      <c r="A264" s="301" t="s">
        <v>91</v>
      </c>
      <c r="B264" s="301" t="s">
        <v>92</v>
      </c>
      <c r="C264" s="347" t="s">
        <v>312</v>
      </c>
      <c r="D264" s="241" t="s">
        <v>300</v>
      </c>
      <c r="E264" s="242" t="s">
        <v>301</v>
      </c>
      <c r="F264" s="243" t="s">
        <v>304</v>
      </c>
      <c r="G264" s="347" t="s">
        <v>302</v>
      </c>
      <c r="H264" s="347" t="s">
        <v>303</v>
      </c>
    </row>
    <row r="265" spans="1:17" x14ac:dyDescent="0.25">
      <c r="A265" s="290">
        <f>A$5</f>
        <v>1182</v>
      </c>
      <c r="B265" s="290"/>
      <c r="C265" s="244">
        <v>1</v>
      </c>
      <c r="D265" s="245">
        <f>'linked - DO NOT USE or DELETE'!D28</f>
        <v>0</v>
      </c>
      <c r="E265" s="246">
        <f>IF(F265=0,0,F265/D265)</f>
        <v>0</v>
      </c>
      <c r="F265" s="245">
        <f>'linked - DO NOT USE or DELETE'!F28</f>
        <v>0</v>
      </c>
      <c r="G265" s="247">
        <v>11.25</v>
      </c>
      <c r="H265" s="248">
        <f>'linked - DO NOT USE or DELETE'!H28</f>
        <v>0</v>
      </c>
      <c r="J265" s="411" t="s">
        <v>42</v>
      </c>
      <c r="K265" s="423"/>
      <c r="L265" s="423"/>
      <c r="M265" s="423"/>
      <c r="N265" s="423"/>
      <c r="O265" s="423"/>
      <c r="P265" s="423"/>
      <c r="Q265" s="424"/>
    </row>
    <row r="266" spans="1:17" x14ac:dyDescent="0.25">
      <c r="A266" s="290">
        <f>A$6</f>
        <v>1288</v>
      </c>
      <c r="B266" s="302">
        <f>(A266-A265)/A265</f>
        <v>8.9678510998307953E-2</v>
      </c>
      <c r="C266" s="249">
        <v>2</v>
      </c>
      <c r="D266" s="245">
        <f>'linked - DO NOT USE or DELETE'!I28</f>
        <v>12</v>
      </c>
      <c r="E266" s="246">
        <f>IF(F266=0,0,F266/D266)</f>
        <v>53.833333333333336</v>
      </c>
      <c r="F266" s="245">
        <f>'linked - DO NOT USE or DELETE'!K28</f>
        <v>646</v>
      </c>
      <c r="G266" s="247">
        <f>H266/F266</f>
        <v>11.25</v>
      </c>
      <c r="H266" s="248">
        <f>'linked - DO NOT USE or DELETE'!M28</f>
        <v>7267.5</v>
      </c>
      <c r="J266" s="425"/>
      <c r="K266" s="426"/>
      <c r="L266" s="426"/>
      <c r="M266" s="426"/>
      <c r="N266" s="426"/>
      <c r="O266" s="426"/>
      <c r="P266" s="426"/>
      <c r="Q266" s="427"/>
    </row>
    <row r="267" spans="1:17" x14ac:dyDescent="0.25">
      <c r="A267" s="290">
        <f>A$7</f>
        <v>1495</v>
      </c>
      <c r="B267" s="302">
        <f t="shared" ref="B267:B274" si="57">(A267-A266)/A266</f>
        <v>0.16071428571428573</v>
      </c>
      <c r="C267" s="249">
        <v>3</v>
      </c>
      <c r="D267" s="245">
        <f>'linked - DO NOT USE or DELETE'!N28</f>
        <v>27</v>
      </c>
      <c r="E267" s="246">
        <f>IF(F267=0,0,F267/D267)</f>
        <v>75.037037037037038</v>
      </c>
      <c r="F267" s="245">
        <f>'linked - DO NOT USE or DELETE'!P28</f>
        <v>2026</v>
      </c>
      <c r="G267" s="247">
        <f>H267/F267</f>
        <v>11.25</v>
      </c>
      <c r="H267" s="250">
        <f>'linked - DO NOT USE or DELETE'!R28</f>
        <v>22792.5</v>
      </c>
      <c r="J267" s="425"/>
      <c r="K267" s="426"/>
      <c r="L267" s="426"/>
      <c r="M267" s="426"/>
      <c r="N267" s="426"/>
      <c r="O267" s="426"/>
      <c r="P267" s="426"/>
      <c r="Q267" s="427"/>
    </row>
    <row r="268" spans="1:17" x14ac:dyDescent="0.25">
      <c r="A268" s="290">
        <f>A$8</f>
        <v>1470</v>
      </c>
      <c r="B268" s="302">
        <f t="shared" si="57"/>
        <v>-1.6722408026755852E-2</v>
      </c>
      <c r="C268" s="249">
        <f t="shared" ref="C268:C274" si="58">C267+1</f>
        <v>4</v>
      </c>
      <c r="D268" s="245">
        <f>'linked - DO NOT USE or DELETE'!S28</f>
        <v>54</v>
      </c>
      <c r="E268" s="246">
        <f>IF(F268=0,0,F268/D268)</f>
        <v>50.962962962962962</v>
      </c>
      <c r="F268" s="245">
        <f>'linked - DO NOT USE or DELETE'!U28</f>
        <v>2752</v>
      </c>
      <c r="G268" s="247">
        <f>H268/F268</f>
        <v>11.25</v>
      </c>
      <c r="H268" s="250">
        <f>'linked - DO NOT USE or DELETE'!W28</f>
        <v>30960</v>
      </c>
      <c r="J268" s="425"/>
      <c r="K268" s="426"/>
      <c r="L268" s="426"/>
      <c r="M268" s="426"/>
      <c r="N268" s="426"/>
      <c r="O268" s="426"/>
      <c r="P268" s="426"/>
      <c r="Q268" s="427"/>
    </row>
    <row r="269" spans="1:17" x14ac:dyDescent="0.25">
      <c r="A269" s="290">
        <f>A$9</f>
        <v>1542</v>
      </c>
      <c r="B269" s="302">
        <f t="shared" si="57"/>
        <v>4.8979591836734691E-2</v>
      </c>
      <c r="C269" s="249">
        <f t="shared" si="58"/>
        <v>5</v>
      </c>
      <c r="D269" s="245">
        <f>'linked - DO NOT USE or DELETE'!X28</f>
        <v>4</v>
      </c>
      <c r="E269" s="246">
        <f>IF(F269=0,0,F269/D269)</f>
        <v>60.5</v>
      </c>
      <c r="F269" s="245">
        <f>'linked - DO NOT USE or DELETE'!Z28</f>
        <v>242</v>
      </c>
      <c r="G269" s="247">
        <f>H269/F269</f>
        <v>11.25</v>
      </c>
      <c r="H269" s="250">
        <f>'linked - DO NOT USE or DELETE'!AB28</f>
        <v>2722.5</v>
      </c>
      <c r="J269" s="425"/>
      <c r="K269" s="426"/>
      <c r="L269" s="426"/>
      <c r="M269" s="426"/>
      <c r="N269" s="426"/>
      <c r="O269" s="426"/>
      <c r="P269" s="426"/>
      <c r="Q269" s="427"/>
    </row>
    <row r="270" spans="1:17" x14ac:dyDescent="0.25">
      <c r="A270" s="290">
        <f>A$10</f>
        <v>1592</v>
      </c>
      <c r="B270" s="302">
        <f t="shared" si="57"/>
        <v>3.2425421530479899E-2</v>
      </c>
      <c r="C270" s="249">
        <f t="shared" si="58"/>
        <v>6</v>
      </c>
      <c r="D270" s="251">
        <f>TREND(D265:D269,A265:A269,A270)</f>
        <v>31.973878057908863</v>
      </c>
      <c r="E270" s="252">
        <f>(2250/G270)/4</f>
        <v>16.666666666666668</v>
      </c>
      <c r="F270" s="251">
        <f>D270*E270</f>
        <v>532.89796763181437</v>
      </c>
      <c r="G270" s="348">
        <v>33.75</v>
      </c>
      <c r="H270" s="254">
        <f>F270*G270</f>
        <v>17985.306407573735</v>
      </c>
      <c r="J270" s="425"/>
      <c r="K270" s="426"/>
      <c r="L270" s="426"/>
      <c r="M270" s="426"/>
      <c r="N270" s="426"/>
      <c r="O270" s="426"/>
      <c r="P270" s="426"/>
      <c r="Q270" s="427"/>
    </row>
    <row r="271" spans="1:17" x14ac:dyDescent="0.25">
      <c r="A271" s="290">
        <f>A$11</f>
        <v>1642</v>
      </c>
      <c r="B271" s="302">
        <f t="shared" si="57"/>
        <v>3.1407035175879394E-2</v>
      </c>
      <c r="C271" s="249">
        <f t="shared" si="58"/>
        <v>7</v>
      </c>
      <c r="D271" s="251">
        <f>TREND(D265:D269,A265:A269,A271)</f>
        <v>35.171710727773785</v>
      </c>
      <c r="E271" s="252">
        <f t="shared" ref="E271:E274" si="59">(2250/G271)/4</f>
        <v>16.666666666666668</v>
      </c>
      <c r="F271" s="251">
        <f>D271*E271</f>
        <v>586.19517879622981</v>
      </c>
      <c r="G271" s="303">
        <f>'DDS Rates for Amend'!U9</f>
        <v>33.75</v>
      </c>
      <c r="H271" s="254">
        <f>F271*G271</f>
        <v>19784.087284372756</v>
      </c>
      <c r="J271" s="425"/>
      <c r="K271" s="426"/>
      <c r="L271" s="426"/>
      <c r="M271" s="426"/>
      <c r="N271" s="426"/>
      <c r="O271" s="426"/>
      <c r="P271" s="426"/>
      <c r="Q271" s="427"/>
    </row>
    <row r="272" spans="1:17" x14ac:dyDescent="0.25">
      <c r="A272" s="290">
        <f>A$12</f>
        <v>1692</v>
      </c>
      <c r="B272" s="302">
        <f t="shared" si="57"/>
        <v>3.0450669914738125E-2</v>
      </c>
      <c r="C272" s="249">
        <f t="shared" si="58"/>
        <v>8</v>
      </c>
      <c r="D272" s="251">
        <f>TREND(D265:D269,A265:A269,A272)</f>
        <v>38.369543397638708</v>
      </c>
      <c r="E272" s="252">
        <f t="shared" si="59"/>
        <v>7.5</v>
      </c>
      <c r="F272" s="251"/>
      <c r="G272" s="303">
        <f>'DDS Rates for Amend'!U10</f>
        <v>75</v>
      </c>
      <c r="H272" s="254">
        <f>F272*G272</f>
        <v>0</v>
      </c>
      <c r="J272" s="425"/>
      <c r="K272" s="426"/>
      <c r="L272" s="426"/>
      <c r="M272" s="426"/>
      <c r="N272" s="426"/>
      <c r="O272" s="426"/>
      <c r="P272" s="426"/>
      <c r="Q272" s="427"/>
    </row>
    <row r="273" spans="1:17" x14ac:dyDescent="0.25">
      <c r="A273" s="290">
        <f>A$13</f>
        <v>1722</v>
      </c>
      <c r="B273" s="302">
        <f t="shared" si="57"/>
        <v>1.7730496453900711E-2</v>
      </c>
      <c r="C273" s="249">
        <f t="shared" si="58"/>
        <v>9</v>
      </c>
      <c r="D273" s="251">
        <f>TREND(D265:D269,A265:A269,A273)</f>
        <v>40.288242999557653</v>
      </c>
      <c r="E273" s="252">
        <f t="shared" si="59"/>
        <v>7.4775672981056838</v>
      </c>
      <c r="F273" s="251"/>
      <c r="G273" s="303">
        <f>'DDS Rates for Amend'!U11</f>
        <v>75.224999999999994</v>
      </c>
      <c r="H273" s="254">
        <f>F273*G273</f>
        <v>0</v>
      </c>
      <c r="J273" s="425"/>
      <c r="K273" s="426"/>
      <c r="L273" s="426"/>
      <c r="M273" s="426"/>
      <c r="N273" s="426"/>
      <c r="O273" s="426"/>
      <c r="P273" s="426"/>
      <c r="Q273" s="427"/>
    </row>
    <row r="274" spans="1:17" x14ac:dyDescent="0.25">
      <c r="A274" s="290">
        <f>A$14</f>
        <v>1752</v>
      </c>
      <c r="B274" s="302">
        <f t="shared" si="57"/>
        <v>1.7421602787456445E-2</v>
      </c>
      <c r="C274" s="249">
        <f t="shared" si="58"/>
        <v>10</v>
      </c>
      <c r="D274" s="251">
        <f>TREND(D265:D269,A265:A269,A274)</f>
        <v>42.206942601476612</v>
      </c>
      <c r="E274" s="252">
        <f t="shared" si="59"/>
        <v>7.3166020529409819</v>
      </c>
      <c r="F274" s="251"/>
      <c r="G274" s="303">
        <f>'DDS Rates for Amend'!U12</f>
        <v>76.879949999999994</v>
      </c>
      <c r="H274" s="254">
        <f>F274*G274</f>
        <v>0</v>
      </c>
      <c r="J274" s="428"/>
      <c r="K274" s="429"/>
      <c r="L274" s="429"/>
      <c r="M274" s="429"/>
      <c r="N274" s="429"/>
      <c r="O274" s="429"/>
      <c r="P274" s="429"/>
      <c r="Q274" s="430"/>
    </row>
    <row r="275" spans="1:17" x14ac:dyDescent="0.25">
      <c r="C275"/>
      <c r="D275" s="161"/>
      <c r="E275" s="155"/>
      <c r="F275"/>
      <c r="G275"/>
      <c r="H275"/>
    </row>
    <row r="276" spans="1:17" x14ac:dyDescent="0.25">
      <c r="A276" s="376" t="s">
        <v>191</v>
      </c>
      <c r="B276" s="377"/>
      <c r="C276" s="377"/>
      <c r="D276" s="378"/>
      <c r="E276" s="153"/>
      <c r="F276" s="372"/>
      <c r="G276" s="372"/>
      <c r="H276" s="372"/>
      <c r="J276" s="171"/>
    </row>
    <row r="277" spans="1:17" x14ac:dyDescent="0.25">
      <c r="A277" s="289" t="s">
        <v>91</v>
      </c>
      <c r="B277" s="289" t="s">
        <v>92</v>
      </c>
      <c r="C277" s="72" t="s">
        <v>312</v>
      </c>
      <c r="D277" s="160" t="s">
        <v>300</v>
      </c>
      <c r="E277" s="154" t="s">
        <v>301</v>
      </c>
      <c r="F277" s="42" t="s">
        <v>304</v>
      </c>
      <c r="G277" s="43" t="s">
        <v>302</v>
      </c>
      <c r="H277" s="72" t="s">
        <v>303</v>
      </c>
      <c r="J277" s="171"/>
    </row>
    <row r="278" spans="1:17" x14ac:dyDescent="0.25">
      <c r="A278" s="24">
        <f>A$5</f>
        <v>1182</v>
      </c>
      <c r="B278" s="290"/>
      <c r="C278" s="58">
        <v>1</v>
      </c>
      <c r="D278" s="36">
        <f>'linked - DO NOT USE or DELETE'!D29</f>
        <v>239</v>
      </c>
      <c r="E278" s="25">
        <f>IF(F278=0,0,F278/D278)</f>
        <v>1.1757322175732217</v>
      </c>
      <c r="F278" s="36">
        <f>'linked - DO NOT USE or DELETE'!F29</f>
        <v>281</v>
      </c>
      <c r="G278" s="27">
        <f>H278/F278</f>
        <v>234.09252669039145</v>
      </c>
      <c r="H278" s="37">
        <f>'linked - DO NOT USE or DELETE'!H29</f>
        <v>65780</v>
      </c>
      <c r="J278" s="171" t="s">
        <v>14</v>
      </c>
      <c r="K278" s="18" t="s">
        <v>13</v>
      </c>
    </row>
    <row r="279" spans="1:17" x14ac:dyDescent="0.25">
      <c r="A279" s="24">
        <f>A$6</f>
        <v>1288</v>
      </c>
      <c r="B279" s="291">
        <f>(A279-A278)/A278</f>
        <v>8.9678510998307953E-2</v>
      </c>
      <c r="C279" s="61">
        <v>2</v>
      </c>
      <c r="D279" s="36">
        <f>'linked - DO NOT USE or DELETE'!I29</f>
        <v>293</v>
      </c>
      <c r="E279" s="25">
        <f>IF(F279=0,0,F279/D279)</f>
        <v>1.1604095563139931</v>
      </c>
      <c r="F279" s="36">
        <f>'linked - DO NOT USE or DELETE'!K29</f>
        <v>340</v>
      </c>
      <c r="G279" s="27">
        <f>H279/F279</f>
        <v>223.82058823529411</v>
      </c>
      <c r="H279" s="37">
        <f>'linked - DO NOT USE or DELETE'!M29</f>
        <v>76099</v>
      </c>
      <c r="J279" s="171"/>
    </row>
    <row r="280" spans="1:17" x14ac:dyDescent="0.25">
      <c r="A280" s="24">
        <f>A$7</f>
        <v>1495</v>
      </c>
      <c r="B280" s="291">
        <f t="shared" ref="B280:B287" si="60">(A280-A279)/A279</f>
        <v>0.16071428571428573</v>
      </c>
      <c r="C280" s="61">
        <v>3</v>
      </c>
      <c r="D280" s="36">
        <f>'linked - DO NOT USE or DELETE'!N29</f>
        <v>220</v>
      </c>
      <c r="E280" s="25">
        <f>IF(F280=0,0,F280/D280)</f>
        <v>1.1681818181818182</v>
      </c>
      <c r="F280" s="36">
        <f>'linked - DO NOT USE or DELETE'!P29</f>
        <v>257</v>
      </c>
      <c r="G280" s="27">
        <f>H280/F280</f>
        <v>224.2863813229572</v>
      </c>
      <c r="H280" s="38">
        <f>'linked - DO NOT USE or DELETE'!R29</f>
        <v>57641.599999999999</v>
      </c>
      <c r="J280" s="171"/>
    </row>
    <row r="281" spans="1:17" x14ac:dyDescent="0.25">
      <c r="A281" s="24">
        <f>A$8</f>
        <v>1470</v>
      </c>
      <c r="B281" s="291">
        <f t="shared" si="60"/>
        <v>-1.6722408026755852E-2</v>
      </c>
      <c r="C281" s="61">
        <f t="shared" ref="C281:C287" si="61">C280+1</f>
        <v>4</v>
      </c>
      <c r="D281" s="36">
        <f>'linked - DO NOT USE or DELETE'!S29</f>
        <v>202</v>
      </c>
      <c r="E281" s="25">
        <f>IF(F281=0,0,F281/D281)</f>
        <v>1.0198019801980198</v>
      </c>
      <c r="F281" s="36">
        <f>'linked - DO NOT USE or DELETE'!U29</f>
        <v>206</v>
      </c>
      <c r="G281" s="27">
        <f>H281/F281</f>
        <v>239.58640776699031</v>
      </c>
      <c r="H281" s="38">
        <f>'linked - DO NOT USE or DELETE'!W29</f>
        <v>49354.8</v>
      </c>
    </row>
    <row r="282" spans="1:17" x14ac:dyDescent="0.25">
      <c r="A282" s="24">
        <f>A$9</f>
        <v>1542</v>
      </c>
      <c r="B282" s="291">
        <f t="shared" si="60"/>
        <v>4.8979591836734691E-2</v>
      </c>
      <c r="C282" s="61">
        <f t="shared" si="61"/>
        <v>5</v>
      </c>
      <c r="D282" s="36">
        <f>'linked - DO NOT USE or DELETE'!X29</f>
        <v>177</v>
      </c>
      <c r="E282" s="25">
        <f>IF(F282=0,0,F282/D282)</f>
        <v>1.03954802259887</v>
      </c>
      <c r="F282" s="36">
        <f>'linked - DO NOT USE or DELETE'!Z29</f>
        <v>184</v>
      </c>
      <c r="G282" s="27">
        <f>H282/F282</f>
        <v>236.60869565217391</v>
      </c>
      <c r="H282" s="38">
        <f>'linked - DO NOT USE or DELETE'!AB29</f>
        <v>43536</v>
      </c>
    </row>
    <row r="283" spans="1:17" x14ac:dyDescent="0.25">
      <c r="A283" s="24">
        <f>A$10</f>
        <v>1592</v>
      </c>
      <c r="B283" s="291">
        <f t="shared" si="60"/>
        <v>3.2425421530479899E-2</v>
      </c>
      <c r="C283" s="23">
        <f t="shared" si="61"/>
        <v>6</v>
      </c>
      <c r="D283" s="168">
        <v>159</v>
      </c>
      <c r="E283" s="172">
        <v>1</v>
      </c>
      <c r="F283" s="168">
        <f>D283*E283</f>
        <v>159</v>
      </c>
      <c r="G283" s="165">
        <v>240</v>
      </c>
      <c r="H283" s="170">
        <f>F283*G283</f>
        <v>38160</v>
      </c>
    </row>
    <row r="284" spans="1:17" x14ac:dyDescent="0.25">
      <c r="A284" s="24">
        <f>A$11</f>
        <v>1642</v>
      </c>
      <c r="B284" s="291">
        <f t="shared" si="60"/>
        <v>3.1407035175879394E-2</v>
      </c>
      <c r="C284" s="23">
        <f t="shared" si="61"/>
        <v>7</v>
      </c>
      <c r="D284" s="168">
        <v>125</v>
      </c>
      <c r="E284" s="172">
        <f>E283</f>
        <v>1</v>
      </c>
      <c r="F284" s="168">
        <f>D284*E284</f>
        <v>125</v>
      </c>
      <c r="G284" s="229">
        <f>'DDS Rates for Amend'!V9</f>
        <v>240</v>
      </c>
      <c r="H284" s="170">
        <f>F284*G284</f>
        <v>30000</v>
      </c>
      <c r="I284" s="18" t="s">
        <v>15</v>
      </c>
    </row>
    <row r="285" spans="1:17" x14ac:dyDescent="0.25">
      <c r="A285" s="24">
        <f>A$12</f>
        <v>1692</v>
      </c>
      <c r="B285" s="291">
        <f t="shared" si="60"/>
        <v>3.0450669914738125E-2</v>
      </c>
      <c r="C285" s="23">
        <f t="shared" si="61"/>
        <v>8</v>
      </c>
      <c r="D285" s="168">
        <v>153</v>
      </c>
      <c r="E285" s="172">
        <v>15</v>
      </c>
      <c r="F285" s="168">
        <f>D285*E285</f>
        <v>2295</v>
      </c>
      <c r="G285" s="229">
        <f>'DDS Rates for Amend'!V10</f>
        <v>246.28</v>
      </c>
      <c r="H285" s="170">
        <f>F285*G285</f>
        <v>565212.6</v>
      </c>
      <c r="I285" s="18" t="s">
        <v>15</v>
      </c>
      <c r="J285" s="18" t="s">
        <v>7</v>
      </c>
    </row>
    <row r="286" spans="1:17" x14ac:dyDescent="0.25">
      <c r="A286" s="24">
        <f>A$13</f>
        <v>1722</v>
      </c>
      <c r="B286" s="291">
        <f t="shared" si="60"/>
        <v>1.7730496453900711E-2</v>
      </c>
      <c r="C286" s="23">
        <f t="shared" si="61"/>
        <v>9</v>
      </c>
      <c r="D286" s="168">
        <v>165</v>
      </c>
      <c r="E286" s="172">
        <f t="shared" ref="E286:E287" si="62">E285</f>
        <v>15</v>
      </c>
      <c r="F286" s="168">
        <f>D286*E286</f>
        <v>2475</v>
      </c>
      <c r="G286" s="229">
        <f>'DDS Rates for Amend'!V11</f>
        <v>247.01883999999998</v>
      </c>
      <c r="H286" s="170">
        <f>F286*G286</f>
        <v>611371.62899999996</v>
      </c>
      <c r="I286" s="353">
        <v>42339</v>
      </c>
    </row>
    <row r="287" spans="1:17" x14ac:dyDescent="0.25">
      <c r="A287" s="24">
        <f>A$14</f>
        <v>1752</v>
      </c>
      <c r="B287" s="291">
        <f t="shared" si="60"/>
        <v>1.7421602787456445E-2</v>
      </c>
      <c r="C287" s="23">
        <f t="shared" si="61"/>
        <v>10</v>
      </c>
      <c r="D287" s="168">
        <v>177</v>
      </c>
      <c r="E287" s="172">
        <f t="shared" si="62"/>
        <v>15</v>
      </c>
      <c r="F287" s="168">
        <f>D287*E287</f>
        <v>2655</v>
      </c>
      <c r="G287" s="229">
        <f>'DDS Rates for Amend'!V12</f>
        <v>252.45325448</v>
      </c>
      <c r="H287" s="170">
        <f>F287*G287</f>
        <v>670263.39064440003</v>
      </c>
      <c r="I287" s="18" t="s">
        <v>15</v>
      </c>
    </row>
    <row r="288" spans="1:17" x14ac:dyDescent="0.25">
      <c r="C288"/>
      <c r="D288" s="161"/>
      <c r="E288" s="155"/>
      <c r="F288"/>
      <c r="G288"/>
      <c r="H288"/>
    </row>
    <row r="289" spans="1:17" x14ac:dyDescent="0.25">
      <c r="A289" s="376" t="s">
        <v>364</v>
      </c>
      <c r="B289" s="377"/>
      <c r="C289" s="377"/>
      <c r="D289" s="378"/>
      <c r="E289" s="153"/>
      <c r="F289" s="372"/>
      <c r="G289" s="372"/>
      <c r="H289" s="372"/>
    </row>
    <row r="290" spans="1:17" x14ac:dyDescent="0.25">
      <c r="A290" s="289" t="s">
        <v>91</v>
      </c>
      <c r="B290" s="289" t="s">
        <v>92</v>
      </c>
      <c r="C290" s="72" t="s">
        <v>312</v>
      </c>
      <c r="D290" s="160" t="s">
        <v>300</v>
      </c>
      <c r="E290" s="154" t="s">
        <v>301</v>
      </c>
      <c r="F290" s="42" t="s">
        <v>304</v>
      </c>
      <c r="G290" s="43" t="s">
        <v>302</v>
      </c>
      <c r="H290" s="72" t="s">
        <v>303</v>
      </c>
    </row>
    <row r="291" spans="1:17" x14ac:dyDescent="0.25">
      <c r="A291" s="24">
        <f>A$5</f>
        <v>1182</v>
      </c>
      <c r="B291" s="290"/>
      <c r="C291" s="58">
        <v>1</v>
      </c>
      <c r="D291" s="36">
        <f>'linked - DO NOT USE or DELETE'!D30</f>
        <v>195</v>
      </c>
      <c r="E291" s="25">
        <f>IF(F291=0,0,F291/D291)</f>
        <v>31.923076923076923</v>
      </c>
      <c r="F291" s="36">
        <f>'linked - DO NOT USE or DELETE'!F30</f>
        <v>6225</v>
      </c>
      <c r="G291" s="27">
        <f>H291/F291</f>
        <v>21.884939759036143</v>
      </c>
      <c r="H291" s="37">
        <f>'linked - DO NOT USE or DELETE'!H30</f>
        <v>136233.75</v>
      </c>
      <c r="J291" s="411" t="s">
        <v>8</v>
      </c>
      <c r="K291" s="385"/>
      <c r="L291" s="385"/>
      <c r="M291" s="385"/>
      <c r="N291" s="385"/>
      <c r="O291" s="385"/>
      <c r="P291" s="385"/>
      <c r="Q291" s="386"/>
    </row>
    <row r="292" spans="1:17" x14ac:dyDescent="0.25">
      <c r="A292" s="24">
        <f>A$6</f>
        <v>1288</v>
      </c>
      <c r="B292" s="291">
        <f>(A292-A291)/A291</f>
        <v>8.9678510998307953E-2</v>
      </c>
      <c r="C292" s="61">
        <v>2</v>
      </c>
      <c r="D292" s="36">
        <f>'linked - DO NOT USE or DELETE'!I30</f>
        <v>311</v>
      </c>
      <c r="E292" s="25">
        <f>IF(F292=0,0,F292/D292)</f>
        <v>63.475884244372992</v>
      </c>
      <c r="F292" s="36">
        <f>'linked - DO NOT USE or DELETE'!K30</f>
        <v>19741</v>
      </c>
      <c r="G292" s="27">
        <f>H292/F292</f>
        <v>24.259518261486257</v>
      </c>
      <c r="H292" s="37">
        <f>'linked - DO NOT USE or DELETE'!M30</f>
        <v>478907.1500000002</v>
      </c>
      <c r="J292" s="387"/>
      <c r="K292" s="388"/>
      <c r="L292" s="388"/>
      <c r="M292" s="388"/>
      <c r="N292" s="388"/>
      <c r="O292" s="388"/>
      <c r="P292" s="388"/>
      <c r="Q292" s="389"/>
    </row>
    <row r="293" spans="1:17" x14ac:dyDescent="0.25">
      <c r="A293" s="24">
        <f>A$7</f>
        <v>1495</v>
      </c>
      <c r="B293" s="291">
        <f t="shared" ref="B293:B300" si="63">(A293-A292)/A292</f>
        <v>0.16071428571428573</v>
      </c>
      <c r="C293" s="61">
        <v>3</v>
      </c>
      <c r="D293" s="36">
        <f>'linked - DO NOT USE or DELETE'!N30</f>
        <v>368</v>
      </c>
      <c r="E293" s="25">
        <f>IF(F293=0,0,F293/D293)</f>
        <v>98.448369565217391</v>
      </c>
      <c r="F293" s="36">
        <f>'linked - DO NOT USE or DELETE'!P30</f>
        <v>36229</v>
      </c>
      <c r="G293" s="27">
        <f>H293/F293</f>
        <v>24.771831957823842</v>
      </c>
      <c r="H293" s="38">
        <f>'linked - DO NOT USE or DELETE'!R30</f>
        <v>897458.7</v>
      </c>
      <c r="J293" s="387"/>
      <c r="K293" s="388"/>
      <c r="L293" s="388"/>
      <c r="M293" s="388"/>
      <c r="N293" s="388"/>
      <c r="O293" s="388"/>
      <c r="P293" s="388"/>
      <c r="Q293" s="389"/>
    </row>
    <row r="294" spans="1:17" x14ac:dyDescent="0.25">
      <c r="A294" s="24">
        <f>A$8</f>
        <v>1470</v>
      </c>
      <c r="B294" s="291">
        <f t="shared" si="63"/>
        <v>-1.6722408026755852E-2</v>
      </c>
      <c r="C294" s="61">
        <f t="shared" ref="C294:C300" si="64">C293+1</f>
        <v>4</v>
      </c>
      <c r="D294" s="36">
        <f>'linked - DO NOT USE or DELETE'!S30</f>
        <v>398</v>
      </c>
      <c r="E294" s="25">
        <f>IF(F294=0,0,F294/D294)</f>
        <v>88.281407035175874</v>
      </c>
      <c r="F294" s="36">
        <f>'linked - DO NOT USE or DELETE'!U30</f>
        <v>35136</v>
      </c>
      <c r="G294" s="27">
        <f>H294/F294</f>
        <v>24.322569444444465</v>
      </c>
      <c r="H294" s="38">
        <f>'linked - DO NOT USE or DELETE'!W30</f>
        <v>854597.80000000075</v>
      </c>
      <c r="J294" s="387"/>
      <c r="K294" s="388"/>
      <c r="L294" s="388"/>
      <c r="M294" s="388"/>
      <c r="N294" s="388"/>
      <c r="O294" s="388"/>
      <c r="P294" s="388"/>
      <c r="Q294" s="389"/>
    </row>
    <row r="295" spans="1:17" x14ac:dyDescent="0.25">
      <c r="A295" s="24">
        <f>A$9</f>
        <v>1542</v>
      </c>
      <c r="B295" s="291">
        <f t="shared" si="63"/>
        <v>4.8979591836734691E-2</v>
      </c>
      <c r="C295" s="61">
        <f t="shared" si="64"/>
        <v>5</v>
      </c>
      <c r="D295" s="36">
        <f>'linked - DO NOT USE or DELETE'!X30</f>
        <v>466</v>
      </c>
      <c r="E295" s="25">
        <f>IF(F295=0,0,F295/D295)</f>
        <v>69.180257510729618</v>
      </c>
      <c r="F295" s="36">
        <f>'linked - DO NOT USE or DELETE'!Z30</f>
        <v>32238</v>
      </c>
      <c r="G295" s="27">
        <f>H295/F295</f>
        <v>24.971430299646379</v>
      </c>
      <c r="H295" s="38">
        <f>'linked - DO NOT USE or DELETE'!AB30</f>
        <v>805028.97</v>
      </c>
      <c r="J295" s="387"/>
      <c r="K295" s="388"/>
      <c r="L295" s="388"/>
      <c r="M295" s="388"/>
      <c r="N295" s="388"/>
      <c r="O295" s="388"/>
      <c r="P295" s="388"/>
      <c r="Q295" s="389"/>
    </row>
    <row r="296" spans="1:17" x14ac:dyDescent="0.25">
      <c r="A296" s="24">
        <f>A$10</f>
        <v>1592</v>
      </c>
      <c r="B296" s="291">
        <f t="shared" si="63"/>
        <v>3.2425421530479899E-2</v>
      </c>
      <c r="C296" s="23">
        <f t="shared" si="64"/>
        <v>6</v>
      </c>
      <c r="D296" s="168">
        <v>556</v>
      </c>
      <c r="E296" s="172">
        <f>TREND(E$292:E$295,C$292:C$295,C296)</f>
        <v>81.583018906131045</v>
      </c>
      <c r="F296" s="168">
        <f>D296*E296</f>
        <v>45360.158511808862</v>
      </c>
      <c r="G296" s="165">
        <v>25.8</v>
      </c>
      <c r="H296" s="170">
        <f>F296*G296</f>
        <v>1170292.0896046688</v>
      </c>
      <c r="J296" s="387"/>
      <c r="K296" s="388"/>
      <c r="L296" s="388"/>
      <c r="M296" s="388"/>
      <c r="N296" s="388"/>
      <c r="O296" s="388"/>
      <c r="P296" s="388"/>
      <c r="Q296" s="389"/>
    </row>
    <row r="297" spans="1:17" x14ac:dyDescent="0.25">
      <c r="A297" s="24">
        <f>A$11</f>
        <v>1642</v>
      </c>
      <c r="B297" s="291">
        <f t="shared" si="63"/>
        <v>3.1407035175879394E-2</v>
      </c>
      <c r="C297" s="23">
        <f t="shared" si="64"/>
        <v>7</v>
      </c>
      <c r="D297" s="168">
        <v>550</v>
      </c>
      <c r="E297" s="172">
        <f t="shared" ref="E297" si="65">TREND(E$292:E$295,C$292:C$295,C297)</f>
        <v>82.27763463303387</v>
      </c>
      <c r="F297" s="168">
        <f>D297*E297</f>
        <v>45252.69904816863</v>
      </c>
      <c r="G297" s="229">
        <f>'DDS Rates for Amend'!W9</f>
        <v>25.8</v>
      </c>
      <c r="H297" s="170">
        <f>F297*G297</f>
        <v>1167519.6354427508</v>
      </c>
      <c r="J297" s="387"/>
      <c r="K297" s="388"/>
      <c r="L297" s="388"/>
      <c r="M297" s="388"/>
      <c r="N297" s="388"/>
      <c r="O297" s="388"/>
      <c r="P297" s="388"/>
      <c r="Q297" s="389"/>
    </row>
    <row r="298" spans="1:17" x14ac:dyDescent="0.25">
      <c r="A298" s="24">
        <f>A$12</f>
        <v>1692</v>
      </c>
      <c r="B298" s="291">
        <f t="shared" si="63"/>
        <v>3.0450669914738125E-2</v>
      </c>
      <c r="C298" s="23">
        <f t="shared" si="64"/>
        <v>8</v>
      </c>
      <c r="D298" s="168">
        <v>492</v>
      </c>
      <c r="E298" s="172">
        <v>332</v>
      </c>
      <c r="F298" s="168">
        <f>D298*E298</f>
        <v>163344</v>
      </c>
      <c r="G298" s="229">
        <f>'DDS Rates for Amend'!W10</f>
        <v>26.3934</v>
      </c>
      <c r="H298" s="170">
        <f>F298*G298</f>
        <v>4311203.5296</v>
      </c>
      <c r="I298" s="18" t="s">
        <v>15</v>
      </c>
      <c r="J298" s="387"/>
      <c r="K298" s="388"/>
      <c r="L298" s="388"/>
      <c r="M298" s="388"/>
      <c r="N298" s="388"/>
      <c r="O298" s="388"/>
      <c r="P298" s="388"/>
      <c r="Q298" s="389"/>
    </row>
    <row r="299" spans="1:17" x14ac:dyDescent="0.25">
      <c r="A299" s="24">
        <f>A$13</f>
        <v>1722</v>
      </c>
      <c r="B299" s="291">
        <f t="shared" si="63"/>
        <v>1.7730496453900711E-2</v>
      </c>
      <c r="C299" s="23">
        <f t="shared" si="64"/>
        <v>9</v>
      </c>
      <c r="D299" s="168">
        <v>499</v>
      </c>
      <c r="E299" s="172">
        <v>332</v>
      </c>
      <c r="F299" s="168">
        <f>D299*E299</f>
        <v>165668</v>
      </c>
      <c r="G299" s="229">
        <f>'DDS Rates for Amend'!W11</f>
        <v>26.472580199999996</v>
      </c>
      <c r="H299" s="170">
        <f>F299*G299</f>
        <v>4385659.416573599</v>
      </c>
      <c r="I299" s="353">
        <v>42339</v>
      </c>
      <c r="J299" s="387"/>
      <c r="K299" s="388"/>
      <c r="L299" s="388"/>
      <c r="M299" s="388"/>
      <c r="N299" s="388"/>
      <c r="O299" s="388"/>
      <c r="P299" s="388"/>
      <c r="Q299" s="389"/>
    </row>
    <row r="300" spans="1:17" x14ac:dyDescent="0.25">
      <c r="A300" s="24">
        <f>A$14</f>
        <v>1752</v>
      </c>
      <c r="B300" s="291">
        <f t="shared" si="63"/>
        <v>1.7421602787456445E-2</v>
      </c>
      <c r="C300" s="23">
        <f t="shared" si="64"/>
        <v>10</v>
      </c>
      <c r="D300" s="168">
        <v>506</v>
      </c>
      <c r="E300" s="172">
        <v>332</v>
      </c>
      <c r="F300" s="168">
        <f>D300*E300</f>
        <v>167992</v>
      </c>
      <c r="G300" s="229">
        <f>'DDS Rates for Amend'!W12</f>
        <v>27.054976964399998</v>
      </c>
      <c r="H300" s="170">
        <f>F300*G300</f>
        <v>4545019.6902034841</v>
      </c>
      <c r="I300" s="18" t="s">
        <v>15</v>
      </c>
      <c r="J300" s="390"/>
      <c r="K300" s="391"/>
      <c r="L300" s="391"/>
      <c r="M300" s="391"/>
      <c r="N300" s="391"/>
      <c r="O300" s="391"/>
      <c r="P300" s="391"/>
      <c r="Q300" s="392"/>
    </row>
    <row r="301" spans="1:17" x14ac:dyDescent="0.25">
      <c r="C301"/>
      <c r="D301" s="161"/>
      <c r="E301" s="155"/>
      <c r="F301"/>
      <c r="G301"/>
      <c r="H301"/>
    </row>
    <row r="302" spans="1:17" x14ac:dyDescent="0.25">
      <c r="C302" s="380" t="s">
        <v>192</v>
      </c>
      <c r="D302" s="381"/>
      <c r="E302" s="153"/>
      <c r="F302" s="372"/>
      <c r="G302" s="372"/>
      <c r="H302" s="372"/>
    </row>
    <row r="303" spans="1:17" x14ac:dyDescent="0.25">
      <c r="A303" s="289" t="s">
        <v>91</v>
      </c>
      <c r="B303" s="289" t="s">
        <v>92</v>
      </c>
      <c r="C303" s="72" t="s">
        <v>312</v>
      </c>
      <c r="D303" s="160" t="s">
        <v>300</v>
      </c>
      <c r="E303" s="154" t="s">
        <v>301</v>
      </c>
      <c r="F303" s="42" t="s">
        <v>304</v>
      </c>
      <c r="G303" s="43" t="s">
        <v>302</v>
      </c>
      <c r="H303" s="72" t="s">
        <v>303</v>
      </c>
    </row>
    <row r="304" spans="1:17" x14ac:dyDescent="0.25">
      <c r="A304" s="24">
        <f>A$5</f>
        <v>1182</v>
      </c>
      <c r="B304" s="290"/>
      <c r="C304" s="58">
        <v>1</v>
      </c>
      <c r="D304" s="36">
        <f>'linked - DO NOT USE or DELETE'!D31</f>
        <v>149</v>
      </c>
      <c r="E304" s="25">
        <f>IF(F304=0,0,F304/D304)</f>
        <v>49.899328859060404</v>
      </c>
      <c r="F304" s="36">
        <f>'linked - DO NOT USE or DELETE'!F31</f>
        <v>7435</v>
      </c>
      <c r="G304" s="27">
        <f>H304/F304</f>
        <v>15.119031607262945</v>
      </c>
      <c r="H304" s="37">
        <f>'linked - DO NOT USE or DELETE'!H31</f>
        <v>112410</v>
      </c>
      <c r="J304" s="412" t="s">
        <v>9</v>
      </c>
      <c r="K304" s="385"/>
      <c r="L304" s="385"/>
      <c r="M304" s="385"/>
      <c r="N304" s="385"/>
      <c r="O304" s="385"/>
      <c r="P304" s="385"/>
      <c r="Q304" s="386"/>
    </row>
    <row r="305" spans="1:17" x14ac:dyDescent="0.25">
      <c r="A305" s="24">
        <f>A$6</f>
        <v>1288</v>
      </c>
      <c r="B305" s="291">
        <f>(A305-A304)/A304</f>
        <v>8.9678510998307953E-2</v>
      </c>
      <c r="C305" s="61">
        <v>2</v>
      </c>
      <c r="D305" s="36">
        <f>'linked - DO NOT USE or DELETE'!I31</f>
        <v>193</v>
      </c>
      <c r="E305" s="25">
        <f>IF(F305=0,0,F305/D305)</f>
        <v>93.787564766839381</v>
      </c>
      <c r="F305" s="36">
        <f>'linked - DO NOT USE or DELETE'!K31</f>
        <v>18101</v>
      </c>
      <c r="G305" s="27">
        <f>H305/F305</f>
        <v>14.602231920888348</v>
      </c>
      <c r="H305" s="37">
        <f>'linked - DO NOT USE or DELETE'!M31</f>
        <v>264315</v>
      </c>
      <c r="J305" s="387"/>
      <c r="K305" s="388"/>
      <c r="L305" s="388"/>
      <c r="M305" s="388"/>
      <c r="N305" s="388"/>
      <c r="O305" s="388"/>
      <c r="P305" s="388"/>
      <c r="Q305" s="389"/>
    </row>
    <row r="306" spans="1:17" x14ac:dyDescent="0.25">
      <c r="A306" s="24">
        <f>A$7</f>
        <v>1495</v>
      </c>
      <c r="B306" s="291">
        <f t="shared" ref="B306:B313" si="66">(A306-A305)/A305</f>
        <v>0.16071428571428573</v>
      </c>
      <c r="C306" s="61">
        <v>3</v>
      </c>
      <c r="D306" s="36">
        <f>'linked - DO NOT USE or DELETE'!N31</f>
        <v>232</v>
      </c>
      <c r="E306" s="25">
        <f>IF(F306=0,0,F306/D306)</f>
        <v>113.49568965517241</v>
      </c>
      <c r="F306" s="36">
        <f>'linked - DO NOT USE or DELETE'!P31</f>
        <v>26331</v>
      </c>
      <c r="G306" s="27">
        <f>H306/F306</f>
        <v>14.768713683490942</v>
      </c>
      <c r="H306" s="38">
        <f>'linked - DO NOT USE or DELETE'!R31</f>
        <v>388875</v>
      </c>
      <c r="J306" s="387"/>
      <c r="K306" s="388"/>
      <c r="L306" s="388"/>
      <c r="M306" s="388"/>
      <c r="N306" s="388"/>
      <c r="O306" s="388"/>
      <c r="P306" s="388"/>
      <c r="Q306" s="389"/>
    </row>
    <row r="307" spans="1:17" x14ac:dyDescent="0.25">
      <c r="A307" s="24">
        <f>A$8</f>
        <v>1470</v>
      </c>
      <c r="B307" s="291">
        <f t="shared" si="66"/>
        <v>-1.6722408026755852E-2</v>
      </c>
      <c r="C307" s="61">
        <f t="shared" ref="C307:C313" si="67">C306+1</f>
        <v>4</v>
      </c>
      <c r="D307" s="36">
        <f>'linked - DO NOT USE or DELETE'!S31</f>
        <v>183</v>
      </c>
      <c r="E307" s="25">
        <f>IF(F307=0,0,F307/D307)</f>
        <v>97.36612021857924</v>
      </c>
      <c r="F307" s="36">
        <f>'linked - DO NOT USE or DELETE'!U31</f>
        <v>17818</v>
      </c>
      <c r="G307" s="27">
        <f>H307/F307</f>
        <v>14.618138960601639</v>
      </c>
      <c r="H307" s="38">
        <f>'linked - DO NOT USE or DELETE'!W31</f>
        <v>260466</v>
      </c>
      <c r="J307" s="387"/>
      <c r="K307" s="388"/>
      <c r="L307" s="388"/>
      <c r="M307" s="388"/>
      <c r="N307" s="388"/>
      <c r="O307" s="388"/>
      <c r="P307" s="388"/>
      <c r="Q307" s="389"/>
    </row>
    <row r="308" spans="1:17" x14ac:dyDescent="0.25">
      <c r="A308" s="24">
        <f>A$9</f>
        <v>1542</v>
      </c>
      <c r="B308" s="291">
        <f t="shared" si="66"/>
        <v>4.8979591836734691E-2</v>
      </c>
      <c r="C308" s="61">
        <f t="shared" si="67"/>
        <v>5</v>
      </c>
      <c r="D308" s="36">
        <f>'linked - DO NOT USE or DELETE'!X31</f>
        <v>131</v>
      </c>
      <c r="E308" s="25">
        <f>IF(F308=0,0,F308/D308)</f>
        <v>63.190839694656489</v>
      </c>
      <c r="F308" s="36">
        <f>'linked - DO NOT USE or DELETE'!Z31</f>
        <v>8278</v>
      </c>
      <c r="G308" s="27">
        <f>H308/F308</f>
        <v>15</v>
      </c>
      <c r="H308" s="38">
        <f>'linked - DO NOT USE or DELETE'!AB31</f>
        <v>124170</v>
      </c>
      <c r="J308" s="387"/>
      <c r="K308" s="388"/>
      <c r="L308" s="388"/>
      <c r="M308" s="388"/>
      <c r="N308" s="388"/>
      <c r="O308" s="388"/>
      <c r="P308" s="388"/>
      <c r="Q308" s="389"/>
    </row>
    <row r="309" spans="1:17" x14ac:dyDescent="0.25">
      <c r="A309" s="24">
        <f>A$10</f>
        <v>1592</v>
      </c>
      <c r="B309" s="291">
        <f t="shared" si="66"/>
        <v>3.2425421530479899E-2</v>
      </c>
      <c r="C309" s="23">
        <f t="shared" si="67"/>
        <v>6</v>
      </c>
      <c r="D309" s="168">
        <v>123</v>
      </c>
      <c r="E309" s="172">
        <v>89</v>
      </c>
      <c r="F309" s="168">
        <f>D309*E309</f>
        <v>10947</v>
      </c>
      <c r="G309" s="165">
        <v>15</v>
      </c>
      <c r="H309" s="170">
        <f>F309*G309</f>
        <v>164205</v>
      </c>
      <c r="J309" s="387"/>
      <c r="K309" s="388"/>
      <c r="L309" s="388"/>
      <c r="M309" s="388"/>
      <c r="N309" s="388"/>
      <c r="O309" s="388"/>
      <c r="P309" s="388"/>
      <c r="Q309" s="389"/>
    </row>
    <row r="310" spans="1:17" x14ac:dyDescent="0.25">
      <c r="A310" s="24">
        <f>A$11</f>
        <v>1642</v>
      </c>
      <c r="B310" s="291">
        <f t="shared" si="66"/>
        <v>3.1407035175879394E-2</v>
      </c>
      <c r="C310" s="23">
        <f t="shared" si="67"/>
        <v>7</v>
      </c>
      <c r="D310" s="168">
        <v>130</v>
      </c>
      <c r="E310" s="172">
        <v>90</v>
      </c>
      <c r="F310" s="168">
        <f>D310*E310</f>
        <v>11700</v>
      </c>
      <c r="G310" s="229">
        <f>'DDS Rates for Amend'!X9</f>
        <v>15</v>
      </c>
      <c r="H310" s="170">
        <f>F310*G310</f>
        <v>175500</v>
      </c>
      <c r="I310" s="18" t="s">
        <v>15</v>
      </c>
      <c r="J310" s="387"/>
      <c r="K310" s="388"/>
      <c r="L310" s="388"/>
      <c r="M310" s="388"/>
      <c r="N310" s="388"/>
      <c r="O310" s="388"/>
      <c r="P310" s="388"/>
      <c r="Q310" s="389"/>
    </row>
    <row r="311" spans="1:17" x14ac:dyDescent="0.25">
      <c r="A311" s="24">
        <f>A$12</f>
        <v>1692</v>
      </c>
      <c r="B311" s="291">
        <f t="shared" si="66"/>
        <v>3.0450669914738125E-2</v>
      </c>
      <c r="C311" s="23">
        <f t="shared" si="67"/>
        <v>8</v>
      </c>
      <c r="D311" s="168">
        <v>120</v>
      </c>
      <c r="E311" s="172">
        <v>360</v>
      </c>
      <c r="F311" s="168">
        <f>D311*E311</f>
        <v>43200</v>
      </c>
      <c r="G311" s="229">
        <f>'DDS Rates for Amend'!X10</f>
        <v>16.25</v>
      </c>
      <c r="H311" s="170">
        <f>F311*G311</f>
        <v>702000</v>
      </c>
      <c r="I311" s="18" t="s">
        <v>15</v>
      </c>
      <c r="J311" s="387"/>
      <c r="K311" s="388"/>
      <c r="L311" s="388"/>
      <c r="M311" s="388"/>
      <c r="N311" s="388"/>
      <c r="O311" s="388"/>
      <c r="P311" s="388"/>
      <c r="Q311" s="389"/>
    </row>
    <row r="312" spans="1:17" x14ac:dyDescent="0.25">
      <c r="A312" s="24">
        <f>A$13</f>
        <v>1722</v>
      </c>
      <c r="B312" s="291">
        <f t="shared" si="66"/>
        <v>1.7730496453900711E-2</v>
      </c>
      <c r="C312" s="23">
        <f t="shared" si="67"/>
        <v>9</v>
      </c>
      <c r="D312" s="168">
        <v>123</v>
      </c>
      <c r="E312" s="172">
        <v>360</v>
      </c>
      <c r="F312" s="168">
        <f>D312*E312</f>
        <v>44280</v>
      </c>
      <c r="G312" s="229">
        <f>'DDS Rates for Amend'!X11</f>
        <v>16.298749999999998</v>
      </c>
      <c r="H312" s="170">
        <f>F312*G312</f>
        <v>721708.64999999991</v>
      </c>
      <c r="I312" s="353">
        <v>42339</v>
      </c>
      <c r="J312" s="387"/>
      <c r="K312" s="388"/>
      <c r="L312" s="388"/>
      <c r="M312" s="388"/>
      <c r="N312" s="388"/>
      <c r="O312" s="388"/>
      <c r="P312" s="388"/>
      <c r="Q312" s="389"/>
    </row>
    <row r="313" spans="1:17" x14ac:dyDescent="0.25">
      <c r="A313" s="24">
        <f>A$14</f>
        <v>1752</v>
      </c>
      <c r="B313" s="291">
        <f t="shared" si="66"/>
        <v>1.7421602787456445E-2</v>
      </c>
      <c r="C313" s="23">
        <f t="shared" si="67"/>
        <v>10</v>
      </c>
      <c r="D313" s="168">
        <v>126</v>
      </c>
      <c r="E313" s="172">
        <v>360</v>
      </c>
      <c r="F313" s="168">
        <f>D313*E313</f>
        <v>45360</v>
      </c>
      <c r="G313" s="229">
        <f>'DDS Rates for Amend'!X12</f>
        <v>16.657322499999999</v>
      </c>
      <c r="H313" s="170">
        <f>F313*G313</f>
        <v>755576.14859999996</v>
      </c>
      <c r="I313" s="18" t="s">
        <v>15</v>
      </c>
      <c r="J313" s="390"/>
      <c r="K313" s="391"/>
      <c r="L313" s="391"/>
      <c r="M313" s="391"/>
      <c r="N313" s="391"/>
      <c r="O313" s="391"/>
      <c r="P313" s="391"/>
      <c r="Q313" s="392"/>
    </row>
    <row r="314" spans="1:17" x14ac:dyDescent="0.25">
      <c r="C314"/>
      <c r="D314" s="161"/>
      <c r="E314" s="155"/>
      <c r="F314"/>
      <c r="G314"/>
      <c r="H314"/>
    </row>
    <row r="315" spans="1:17" x14ac:dyDescent="0.25">
      <c r="A315" s="376" t="s">
        <v>369</v>
      </c>
      <c r="B315" s="377"/>
      <c r="C315" s="377"/>
      <c r="D315" s="378"/>
      <c r="E315" s="153"/>
      <c r="F315" s="372"/>
      <c r="G315" s="372"/>
      <c r="H315" s="372"/>
    </row>
    <row r="316" spans="1:17" x14ac:dyDescent="0.25">
      <c r="A316" s="289" t="s">
        <v>91</v>
      </c>
      <c r="B316" s="289" t="s">
        <v>92</v>
      </c>
      <c r="C316" s="72" t="s">
        <v>312</v>
      </c>
      <c r="D316" s="160" t="s">
        <v>300</v>
      </c>
      <c r="E316" s="154" t="s">
        <v>301</v>
      </c>
      <c r="F316" s="42" t="s">
        <v>304</v>
      </c>
      <c r="G316" s="43" t="s">
        <v>302</v>
      </c>
      <c r="H316" s="72" t="s">
        <v>303</v>
      </c>
    </row>
    <row r="317" spans="1:17" x14ac:dyDescent="0.25">
      <c r="A317" s="24">
        <f>A$5</f>
        <v>1182</v>
      </c>
      <c r="B317" s="290"/>
      <c r="C317" s="58">
        <v>1</v>
      </c>
      <c r="D317" s="36">
        <f>'linked - DO NOT USE or DELETE'!D32</f>
        <v>11</v>
      </c>
      <c r="E317" s="25">
        <f>IF(F317=0,0,F317/D317)</f>
        <v>9806.2727272727279</v>
      </c>
      <c r="F317" s="36">
        <f>'linked - DO NOT USE or DELETE'!F32</f>
        <v>107869</v>
      </c>
      <c r="G317" s="27">
        <f>H317/F317</f>
        <v>5.497209578284771</v>
      </c>
      <c r="H317" s="37">
        <f>'linked - DO NOT USE or DELETE'!H32</f>
        <v>592978.5</v>
      </c>
      <c r="J317" s="384" t="s">
        <v>0</v>
      </c>
      <c r="K317" s="385"/>
      <c r="L317" s="385"/>
      <c r="M317" s="385"/>
      <c r="N317" s="385"/>
      <c r="O317" s="385"/>
      <c r="P317" s="385"/>
      <c r="Q317" s="386"/>
    </row>
    <row r="318" spans="1:17" x14ac:dyDescent="0.25">
      <c r="A318" s="24">
        <f>A$6</f>
        <v>1288</v>
      </c>
      <c r="B318" s="291">
        <f>(A318-A317)/A317</f>
        <v>8.9678510998307953E-2</v>
      </c>
      <c r="C318" s="61">
        <v>2</v>
      </c>
      <c r="D318" s="36">
        <f>'linked - DO NOT USE or DELETE'!I32</f>
        <v>22</v>
      </c>
      <c r="E318" s="25">
        <f>IF(F318=0,0,F318/D318)</f>
        <v>11549.636363636364</v>
      </c>
      <c r="F318" s="36">
        <f>'linked - DO NOT USE or DELETE'!K32</f>
        <v>254092</v>
      </c>
      <c r="G318" s="27">
        <f>H318/F318</f>
        <v>5.4947263196007743</v>
      </c>
      <c r="H318" s="37">
        <f>'linked - DO NOT USE or DELETE'!M32</f>
        <v>1396166</v>
      </c>
      <c r="J318" s="387"/>
      <c r="K318" s="388"/>
      <c r="L318" s="388"/>
      <c r="M318" s="388"/>
      <c r="N318" s="388"/>
      <c r="O318" s="388"/>
      <c r="P318" s="388"/>
      <c r="Q318" s="389"/>
    </row>
    <row r="319" spans="1:17" x14ac:dyDescent="0.25">
      <c r="A319" s="24">
        <f>A$7</f>
        <v>1495</v>
      </c>
      <c r="B319" s="291">
        <f t="shared" ref="B319:B326" si="68">(A319-A318)/A318</f>
        <v>0.16071428571428573</v>
      </c>
      <c r="C319" s="61">
        <v>3</v>
      </c>
      <c r="D319" s="36">
        <f>'linked - DO NOT USE or DELETE'!N32</f>
        <v>42</v>
      </c>
      <c r="E319" s="25">
        <f>IF(F319=0,0,F319/D319)</f>
        <v>13095.595238095239</v>
      </c>
      <c r="F319" s="36">
        <f>'linked - DO NOT USE or DELETE'!P32</f>
        <v>550015</v>
      </c>
      <c r="G319" s="27">
        <f>H319/F319</f>
        <v>5.4970582620473989</v>
      </c>
      <c r="H319" s="38">
        <f>'linked - DO NOT USE or DELETE'!R32</f>
        <v>3023464.5</v>
      </c>
      <c r="J319" s="387"/>
      <c r="K319" s="388"/>
      <c r="L319" s="388"/>
      <c r="M319" s="388"/>
      <c r="N319" s="388"/>
      <c r="O319" s="388"/>
      <c r="P319" s="388"/>
      <c r="Q319" s="389"/>
    </row>
    <row r="320" spans="1:17" x14ac:dyDescent="0.25">
      <c r="A320" s="24">
        <f>A$8</f>
        <v>1470</v>
      </c>
      <c r="B320" s="291">
        <f t="shared" si="68"/>
        <v>-1.6722408026755852E-2</v>
      </c>
      <c r="C320" s="61">
        <f t="shared" ref="C320:C326" si="69">C319+1</f>
        <v>4</v>
      </c>
      <c r="D320" s="36">
        <f>'linked - DO NOT USE or DELETE'!S32</f>
        <v>47</v>
      </c>
      <c r="E320" s="25">
        <f>IF(F320=0,0,F320/D320)</f>
        <v>13780</v>
      </c>
      <c r="F320" s="36">
        <f>'linked - DO NOT USE or DELETE'!U32</f>
        <v>647660</v>
      </c>
      <c r="G320" s="27">
        <f>H320/F320</f>
        <v>5.4814567674397061</v>
      </c>
      <c r="H320" s="38">
        <f>'linked - DO NOT USE or DELETE'!W32</f>
        <v>3550120.29</v>
      </c>
      <c r="J320" s="387"/>
      <c r="K320" s="388"/>
      <c r="L320" s="388"/>
      <c r="M320" s="388"/>
      <c r="N320" s="388"/>
      <c r="O320" s="388"/>
      <c r="P320" s="388"/>
      <c r="Q320" s="389"/>
    </row>
    <row r="321" spans="1:17" x14ac:dyDescent="0.25">
      <c r="A321" s="24">
        <f>A$9</f>
        <v>1542</v>
      </c>
      <c r="B321" s="291">
        <f t="shared" si="68"/>
        <v>4.8979591836734691E-2</v>
      </c>
      <c r="C321" s="61">
        <f t="shared" si="69"/>
        <v>5</v>
      </c>
      <c r="D321" s="36">
        <f>'linked - DO NOT USE or DELETE'!X32</f>
        <v>63</v>
      </c>
      <c r="E321" s="25">
        <f>IF(F321=0,0,F321/D321)</f>
        <v>11616.507936507936</v>
      </c>
      <c r="F321" s="36">
        <f>'linked - DO NOT USE or DELETE'!Z32</f>
        <v>731840</v>
      </c>
      <c r="G321" s="27">
        <f>H321/F321</f>
        <v>5.4796075644949713</v>
      </c>
      <c r="H321" s="38">
        <f>'linked - DO NOT USE or DELETE'!AB32</f>
        <v>4010196</v>
      </c>
      <c r="J321" s="387"/>
      <c r="K321" s="388"/>
      <c r="L321" s="388"/>
      <c r="M321" s="388"/>
      <c r="N321" s="388"/>
      <c r="O321" s="388"/>
      <c r="P321" s="388"/>
      <c r="Q321" s="389"/>
    </row>
    <row r="322" spans="1:17" x14ac:dyDescent="0.25">
      <c r="A322" s="24">
        <f>A$10</f>
        <v>1592</v>
      </c>
      <c r="B322" s="291">
        <f t="shared" si="68"/>
        <v>3.2425421530479899E-2</v>
      </c>
      <c r="C322" s="23">
        <f t="shared" si="69"/>
        <v>6</v>
      </c>
      <c r="D322" s="168">
        <v>96</v>
      </c>
      <c r="E322" s="172">
        <v>8492</v>
      </c>
      <c r="F322" s="168">
        <f>D322*E322</f>
        <v>815232</v>
      </c>
      <c r="G322" s="165">
        <v>5.25</v>
      </c>
      <c r="H322" s="170">
        <f>F322*G322</f>
        <v>4279968</v>
      </c>
      <c r="J322" s="387"/>
      <c r="K322" s="388"/>
      <c r="L322" s="388"/>
      <c r="M322" s="388"/>
      <c r="N322" s="388"/>
      <c r="O322" s="388"/>
      <c r="P322" s="388"/>
      <c r="Q322" s="389"/>
    </row>
    <row r="323" spans="1:17" x14ac:dyDescent="0.25">
      <c r="A323" s="24">
        <f>A$11</f>
        <v>1642</v>
      </c>
      <c r="B323" s="291">
        <f t="shared" si="68"/>
        <v>3.1407035175879394E-2</v>
      </c>
      <c r="C323" s="23">
        <f t="shared" si="69"/>
        <v>7</v>
      </c>
      <c r="D323" s="168">
        <v>75</v>
      </c>
      <c r="E323" s="172">
        <f t="shared" ref="E323:E325" si="70">TREND(E$317:E$321,C$317:C$321,C323)/2</f>
        <v>7154.9680375180378</v>
      </c>
      <c r="F323" s="168">
        <f>D323*E323</f>
        <v>536622.60281385283</v>
      </c>
      <c r="G323" s="229">
        <f>'DDS Rates for Amend'!Y9</f>
        <v>5.93</v>
      </c>
      <c r="H323" s="170">
        <f>F323*G323</f>
        <v>3182172.0346861472</v>
      </c>
      <c r="I323" s="18" t="s">
        <v>15</v>
      </c>
      <c r="J323" s="387"/>
      <c r="K323" s="388"/>
      <c r="L323" s="388"/>
      <c r="M323" s="388"/>
      <c r="N323" s="388"/>
      <c r="O323" s="388"/>
      <c r="P323" s="388"/>
      <c r="Q323" s="389"/>
    </row>
    <row r="324" spans="1:17" x14ac:dyDescent="0.25">
      <c r="A324" s="24">
        <f>A$12</f>
        <v>1692</v>
      </c>
      <c r="B324" s="291">
        <f t="shared" si="68"/>
        <v>3.0450669914738125E-2</v>
      </c>
      <c r="C324" s="23">
        <f t="shared" si="69"/>
        <v>8</v>
      </c>
      <c r="D324" s="168">
        <v>86</v>
      </c>
      <c r="E324" s="172">
        <f t="shared" si="70"/>
        <v>7447.5097402597403</v>
      </c>
      <c r="F324" s="168">
        <f>D324*E324</f>
        <v>640485.8376623377</v>
      </c>
      <c r="G324" s="229">
        <f>'DDS Rates for Amend'!Y10</f>
        <v>5.97</v>
      </c>
      <c r="H324" s="170">
        <f>F324*G324</f>
        <v>3823700.4508441561</v>
      </c>
      <c r="I324" s="18" t="s">
        <v>15</v>
      </c>
      <c r="J324" s="387"/>
      <c r="K324" s="388"/>
      <c r="L324" s="388"/>
      <c r="M324" s="388"/>
      <c r="N324" s="388"/>
      <c r="O324" s="388"/>
      <c r="P324" s="388"/>
      <c r="Q324" s="389"/>
    </row>
    <row r="325" spans="1:17" x14ac:dyDescent="0.25">
      <c r="A325" s="24">
        <f>A$13</f>
        <v>1722</v>
      </c>
      <c r="B325" s="291">
        <f t="shared" si="68"/>
        <v>1.7730496453900711E-2</v>
      </c>
      <c r="C325" s="23">
        <f t="shared" si="69"/>
        <v>9</v>
      </c>
      <c r="D325" s="168">
        <v>88</v>
      </c>
      <c r="E325" s="172">
        <f t="shared" si="70"/>
        <v>7740.0514430014427</v>
      </c>
      <c r="F325" s="168">
        <f>D325*E325</f>
        <v>681124.52698412701</v>
      </c>
      <c r="G325" s="229">
        <f>'DDS Rates for Amend'!Y11</f>
        <v>5.9879099999999994</v>
      </c>
      <c r="H325" s="170">
        <f>F325*G325</f>
        <v>4078512.3663735236</v>
      </c>
      <c r="I325" s="353">
        <v>42339</v>
      </c>
      <c r="J325" s="387"/>
      <c r="K325" s="388"/>
      <c r="L325" s="388"/>
      <c r="M325" s="388"/>
      <c r="N325" s="388"/>
      <c r="O325" s="388"/>
      <c r="P325" s="388"/>
      <c r="Q325" s="389"/>
    </row>
    <row r="326" spans="1:17" x14ac:dyDescent="0.25">
      <c r="A326" s="24">
        <f>A$14</f>
        <v>1752</v>
      </c>
      <c r="B326" s="291">
        <f t="shared" si="68"/>
        <v>1.7421602787456445E-2</v>
      </c>
      <c r="C326" s="23">
        <f t="shared" si="69"/>
        <v>10</v>
      </c>
      <c r="D326" s="168">
        <v>90</v>
      </c>
      <c r="E326" s="172">
        <v>7740.1</v>
      </c>
      <c r="F326" s="168">
        <f>D326*E326</f>
        <v>696609</v>
      </c>
      <c r="G326" s="229">
        <f>'DDS Rates for Amend'!Y12</f>
        <v>6.1196440199999991</v>
      </c>
      <c r="H326" s="170">
        <f>F326*G326</f>
        <v>4262999.1011281796</v>
      </c>
      <c r="I326" s="18" t="s">
        <v>15</v>
      </c>
      <c r="J326" s="390"/>
      <c r="K326" s="391"/>
      <c r="L326" s="391"/>
      <c r="M326" s="391"/>
      <c r="N326" s="391"/>
      <c r="O326" s="391"/>
      <c r="P326" s="391"/>
      <c r="Q326" s="392"/>
    </row>
    <row r="327" spans="1:17" x14ac:dyDescent="0.25">
      <c r="C327"/>
      <c r="D327" s="161"/>
      <c r="E327" s="155"/>
      <c r="F327"/>
      <c r="G327"/>
      <c r="H327"/>
    </row>
    <row r="328" spans="1:17" x14ac:dyDescent="0.25">
      <c r="C328" s="380" t="s">
        <v>370</v>
      </c>
      <c r="D328" s="381"/>
      <c r="E328" s="153"/>
      <c r="F328" s="372"/>
      <c r="G328" s="372"/>
      <c r="H328" s="372"/>
      <c r="J328" s="171"/>
    </row>
    <row r="329" spans="1:17" x14ac:dyDescent="0.25">
      <c r="A329" s="289" t="s">
        <v>91</v>
      </c>
      <c r="B329" s="289" t="s">
        <v>92</v>
      </c>
      <c r="C329" s="72" t="s">
        <v>312</v>
      </c>
      <c r="D329" s="160" t="s">
        <v>300</v>
      </c>
      <c r="E329" s="154" t="s">
        <v>301</v>
      </c>
      <c r="F329" s="42" t="s">
        <v>304</v>
      </c>
      <c r="G329" s="43" t="s">
        <v>302</v>
      </c>
      <c r="H329" s="72" t="s">
        <v>303</v>
      </c>
      <c r="J329" s="171" t="s">
        <v>47</v>
      </c>
    </row>
    <row r="330" spans="1:17" x14ac:dyDescent="0.25">
      <c r="A330" s="24">
        <f>A$5</f>
        <v>1182</v>
      </c>
      <c r="B330" s="290"/>
      <c r="C330" s="276">
        <v>1</v>
      </c>
      <c r="D330" s="277">
        <f>'linked - DO NOT USE or DELETE'!D33</f>
        <v>0</v>
      </c>
      <c r="E330" s="26">
        <f>IF(F330=0,0,F330/D330)</f>
        <v>0</v>
      </c>
      <c r="F330" s="277">
        <f>'linked - DO NOT USE or DELETE'!F33</f>
        <v>0</v>
      </c>
      <c r="G330" s="28">
        <v>10000</v>
      </c>
      <c r="H330" s="278">
        <f>'linked - DO NOT USE or DELETE'!H33</f>
        <v>0</v>
      </c>
    </row>
    <row r="331" spans="1:17" x14ac:dyDescent="0.25">
      <c r="A331" s="24">
        <f>A$6</f>
        <v>1288</v>
      </c>
      <c r="B331" s="291">
        <f>(A331-A330)/A330</f>
        <v>8.9678510998307953E-2</v>
      </c>
      <c r="C331" s="74">
        <v>2</v>
      </c>
      <c r="D331" s="277">
        <f>'linked - DO NOT USE or DELETE'!I33</f>
        <v>0</v>
      </c>
      <c r="E331" s="26">
        <f>IF(F331=0,0,F331/D331)</f>
        <v>0</v>
      </c>
      <c r="F331" s="277">
        <f>'linked - DO NOT USE or DELETE'!K33</f>
        <v>0</v>
      </c>
      <c r="G331" s="28">
        <v>10000</v>
      </c>
      <c r="H331" s="278">
        <f>'linked - DO NOT USE or DELETE'!M33</f>
        <v>0</v>
      </c>
    </row>
    <row r="332" spans="1:17" x14ac:dyDescent="0.25">
      <c r="A332" s="24">
        <f>A$7</f>
        <v>1495</v>
      </c>
      <c r="B332" s="291">
        <f t="shared" ref="B332:B339" si="71">(A332-A331)/A331</f>
        <v>0.16071428571428573</v>
      </c>
      <c r="C332" s="74">
        <v>3</v>
      </c>
      <c r="D332" s="277">
        <f>'linked - DO NOT USE or DELETE'!N33</f>
        <v>0</v>
      </c>
      <c r="E332" s="26">
        <f>IF(F332=0,0,F332/D332)</f>
        <v>0</v>
      </c>
      <c r="F332" s="277">
        <f>'linked - DO NOT USE or DELETE'!P33</f>
        <v>0</v>
      </c>
      <c r="G332" s="28">
        <v>10000</v>
      </c>
      <c r="H332" s="279">
        <f>'linked - DO NOT USE or DELETE'!R33</f>
        <v>0</v>
      </c>
    </row>
    <row r="333" spans="1:17" x14ac:dyDescent="0.25">
      <c r="A333" s="24">
        <f>A$8</f>
        <v>1470</v>
      </c>
      <c r="B333" s="291">
        <f t="shared" si="71"/>
        <v>-1.6722408026755852E-2</v>
      </c>
      <c r="C333" s="74">
        <f t="shared" ref="C333:C339" si="72">C332+1</f>
        <v>4</v>
      </c>
      <c r="D333" s="277">
        <f>'linked - DO NOT USE or DELETE'!S33</f>
        <v>1</v>
      </c>
      <c r="E333" s="26">
        <f>IF(F333=0,0,F333/D333)</f>
        <v>1</v>
      </c>
      <c r="F333" s="277">
        <f>'linked - DO NOT USE or DELETE'!U33</f>
        <v>1</v>
      </c>
      <c r="G333" s="28">
        <f>H333/F333</f>
        <v>500</v>
      </c>
      <c r="H333" s="279">
        <f>'linked - DO NOT USE or DELETE'!W33</f>
        <v>500</v>
      </c>
    </row>
    <row r="334" spans="1:17" x14ac:dyDescent="0.25">
      <c r="A334" s="24">
        <f>A$9</f>
        <v>1542</v>
      </c>
      <c r="B334" s="291">
        <f t="shared" si="71"/>
        <v>4.8979591836734691E-2</v>
      </c>
      <c r="C334" s="74">
        <f t="shared" si="72"/>
        <v>5</v>
      </c>
      <c r="D334" s="277">
        <f>'linked - DO NOT USE or DELETE'!X33</f>
        <v>0</v>
      </c>
      <c r="E334" s="26">
        <f>IF(F334=0,0,F334/D334)</f>
        <v>0</v>
      </c>
      <c r="F334" s="277">
        <f>'linked - DO NOT USE or DELETE'!Z33</f>
        <v>0</v>
      </c>
      <c r="G334" s="28">
        <v>0</v>
      </c>
      <c r="H334" s="279">
        <f>'linked - DO NOT USE or DELETE'!AB33</f>
        <v>0</v>
      </c>
    </row>
    <row r="335" spans="1:17" x14ac:dyDescent="0.25">
      <c r="A335" s="24">
        <f>A$10</f>
        <v>1592</v>
      </c>
      <c r="B335" s="291">
        <f t="shared" si="71"/>
        <v>3.2425421530479899E-2</v>
      </c>
      <c r="C335" s="74">
        <f t="shared" si="72"/>
        <v>6</v>
      </c>
      <c r="D335" s="304">
        <v>0</v>
      </c>
      <c r="E335" s="305">
        <v>1</v>
      </c>
      <c r="F335" s="304">
        <f>D335*E335</f>
        <v>0</v>
      </c>
      <c r="G335" s="306">
        <v>10000</v>
      </c>
      <c r="H335" s="307">
        <f>F335*G335</f>
        <v>0</v>
      </c>
      <c r="I335" s="18">
        <v>372</v>
      </c>
    </row>
    <row r="336" spans="1:17" x14ac:dyDescent="0.25">
      <c r="A336" s="24">
        <f>A$11</f>
        <v>1642</v>
      </c>
      <c r="B336" s="291">
        <f t="shared" si="71"/>
        <v>3.1407035175879394E-2</v>
      </c>
      <c r="C336" s="74">
        <f t="shared" si="72"/>
        <v>7</v>
      </c>
      <c r="D336" s="304">
        <v>0</v>
      </c>
      <c r="E336" s="305">
        <v>1</v>
      </c>
      <c r="F336" s="304">
        <f>D336*E336</f>
        <v>0</v>
      </c>
      <c r="G336" s="306">
        <f>'DDS Rates for Amend'!Z9</f>
        <v>10000</v>
      </c>
      <c r="H336" s="307">
        <f>F336*G336</f>
        <v>0</v>
      </c>
    </row>
    <row r="337" spans="1:10" x14ac:dyDescent="0.25">
      <c r="A337" s="24">
        <f>A$12</f>
        <v>1692</v>
      </c>
      <c r="B337" s="291">
        <f t="shared" si="71"/>
        <v>3.0450669914738125E-2</v>
      </c>
      <c r="C337" s="74">
        <f t="shared" si="72"/>
        <v>8</v>
      </c>
      <c r="D337" s="304">
        <v>0</v>
      </c>
      <c r="E337" s="305">
        <v>1</v>
      </c>
      <c r="F337" s="304">
        <f>D337*E337</f>
        <v>0</v>
      </c>
      <c r="G337" s="306">
        <f>'DDS Rates for Amend'!Z10</f>
        <v>10000</v>
      </c>
      <c r="H337" s="307">
        <f>F337*G337</f>
        <v>0</v>
      </c>
    </row>
    <row r="338" spans="1:10" x14ac:dyDescent="0.25">
      <c r="A338" s="24">
        <f>A$13</f>
        <v>1722</v>
      </c>
      <c r="B338" s="291">
        <f t="shared" si="71"/>
        <v>1.7730496453900711E-2</v>
      </c>
      <c r="C338" s="74">
        <f t="shared" si="72"/>
        <v>9</v>
      </c>
      <c r="D338" s="304">
        <v>1</v>
      </c>
      <c r="E338" s="305">
        <v>1</v>
      </c>
      <c r="F338" s="304">
        <f>D338*E338</f>
        <v>1</v>
      </c>
      <c r="G338" s="306">
        <f>'DDS Rates for Amend'!Z11</f>
        <v>10000</v>
      </c>
      <c r="H338" s="307">
        <f>F338*G338</f>
        <v>10000</v>
      </c>
      <c r="I338" s="18" t="s">
        <v>15</v>
      </c>
    </row>
    <row r="339" spans="1:10" x14ac:dyDescent="0.25">
      <c r="A339" s="24">
        <f>A$14</f>
        <v>1752</v>
      </c>
      <c r="B339" s="291">
        <f t="shared" si="71"/>
        <v>1.7421602787456445E-2</v>
      </c>
      <c r="C339" s="74">
        <f t="shared" si="72"/>
        <v>10</v>
      </c>
      <c r="D339" s="304">
        <v>2</v>
      </c>
      <c r="E339" s="305">
        <v>1</v>
      </c>
      <c r="F339" s="304">
        <f>D339*E339</f>
        <v>2</v>
      </c>
      <c r="G339" s="306">
        <f>'DDS Rates for Amend'!Z12</f>
        <v>10000</v>
      </c>
      <c r="H339" s="307">
        <f>F339*G339</f>
        <v>20000</v>
      </c>
    </row>
    <row r="340" spans="1:10" x14ac:dyDescent="0.25">
      <c r="C340"/>
      <c r="D340" s="161"/>
      <c r="E340" s="155"/>
      <c r="F340"/>
      <c r="G340"/>
      <c r="H340"/>
    </row>
    <row r="341" spans="1:10" x14ac:dyDescent="0.25">
      <c r="C341" s="380" t="s">
        <v>273</v>
      </c>
      <c r="D341" s="381"/>
      <c r="E341" s="153"/>
      <c r="F341" s="372"/>
      <c r="G341" s="372"/>
      <c r="H341" s="372"/>
      <c r="J341" s="171"/>
    </row>
    <row r="342" spans="1:10" x14ac:dyDescent="0.25">
      <c r="A342" s="289" t="s">
        <v>91</v>
      </c>
      <c r="B342" s="289" t="s">
        <v>92</v>
      </c>
      <c r="C342" s="72" t="s">
        <v>312</v>
      </c>
      <c r="D342" s="160" t="s">
        <v>300</v>
      </c>
      <c r="E342" s="154" t="s">
        <v>301</v>
      </c>
      <c r="F342" s="42" t="s">
        <v>304</v>
      </c>
      <c r="G342" s="43" t="s">
        <v>302</v>
      </c>
      <c r="H342" s="72" t="s">
        <v>303</v>
      </c>
      <c r="J342" s="171" t="s">
        <v>47</v>
      </c>
    </row>
    <row r="343" spans="1:10" x14ac:dyDescent="0.25">
      <c r="A343" s="24">
        <f>A$5</f>
        <v>1182</v>
      </c>
      <c r="B343" s="290"/>
      <c r="C343" s="276">
        <v>1</v>
      </c>
      <c r="D343" s="277">
        <f>'linked - DO NOT USE or DELETE'!D34</f>
        <v>0</v>
      </c>
      <c r="E343" s="26">
        <f>IF(F343=0,0,F343/D343)</f>
        <v>0</v>
      </c>
      <c r="F343" s="277">
        <f>'linked - DO NOT USE or DELETE'!F34</f>
        <v>0</v>
      </c>
      <c r="G343" s="28">
        <v>50</v>
      </c>
      <c r="H343" s="278">
        <f>'linked - DO NOT USE or DELETE'!H34</f>
        <v>0</v>
      </c>
      <c r="J343" s="171"/>
    </row>
    <row r="344" spans="1:10" x14ac:dyDescent="0.25">
      <c r="A344" s="24">
        <f>A$6</f>
        <v>1288</v>
      </c>
      <c r="B344" s="291">
        <f>(A344-A343)/A343</f>
        <v>8.9678510998307953E-2</v>
      </c>
      <c r="C344" s="74">
        <v>2</v>
      </c>
      <c r="D344" s="277">
        <f>'linked - DO NOT USE or DELETE'!I34</f>
        <v>0</v>
      </c>
      <c r="E344" s="26">
        <f>IF(F344=0,0,F344/D344)</f>
        <v>0</v>
      </c>
      <c r="F344" s="277">
        <f>'linked - DO NOT USE or DELETE'!K34</f>
        <v>0</v>
      </c>
      <c r="G344" s="28">
        <v>50</v>
      </c>
      <c r="H344" s="278">
        <f>'linked - DO NOT USE or DELETE'!M34</f>
        <v>0</v>
      </c>
    </row>
    <row r="345" spans="1:10" x14ac:dyDescent="0.25">
      <c r="A345" s="24">
        <f>A$7</f>
        <v>1495</v>
      </c>
      <c r="B345" s="291">
        <f t="shared" ref="B345:B352" si="73">(A345-A344)/A344</f>
        <v>0.16071428571428573</v>
      </c>
      <c r="C345" s="74">
        <v>3</v>
      </c>
      <c r="D345" s="277">
        <f>'linked - DO NOT USE or DELETE'!N34</f>
        <v>0</v>
      </c>
      <c r="E345" s="26">
        <f>IF(F345=0,0,F345/D345)</f>
        <v>0</v>
      </c>
      <c r="F345" s="277">
        <f>'linked - DO NOT USE or DELETE'!P34</f>
        <v>0</v>
      </c>
      <c r="G345" s="28">
        <v>50</v>
      </c>
      <c r="H345" s="279">
        <f>'linked - DO NOT USE or DELETE'!R34</f>
        <v>0</v>
      </c>
      <c r="J345" s="171"/>
    </row>
    <row r="346" spans="1:10" x14ac:dyDescent="0.25">
      <c r="A346" s="24">
        <f>A$8</f>
        <v>1470</v>
      </c>
      <c r="B346" s="291">
        <f t="shared" si="73"/>
        <v>-1.6722408026755852E-2</v>
      </c>
      <c r="C346" s="74">
        <f t="shared" ref="C346:C352" si="74">C345+1</f>
        <v>4</v>
      </c>
      <c r="D346" s="277">
        <f>'linked - DO NOT USE or DELETE'!S34</f>
        <v>0</v>
      </c>
      <c r="E346" s="26">
        <f>IF(F346=0,0,F346/D346)</f>
        <v>0</v>
      </c>
      <c r="F346" s="277">
        <f>'linked - DO NOT USE or DELETE'!U34</f>
        <v>0</v>
      </c>
      <c r="G346" s="28">
        <v>50</v>
      </c>
      <c r="H346" s="279">
        <f>'linked - DO NOT USE or DELETE'!W34</f>
        <v>0</v>
      </c>
    </row>
    <row r="347" spans="1:10" x14ac:dyDescent="0.25">
      <c r="A347" s="24">
        <f>A$9</f>
        <v>1542</v>
      </c>
      <c r="B347" s="291">
        <f t="shared" si="73"/>
        <v>4.8979591836734691E-2</v>
      </c>
      <c r="C347" s="74">
        <f t="shared" si="74"/>
        <v>5</v>
      </c>
      <c r="D347" s="277">
        <f>'linked - DO NOT USE or DELETE'!X34</f>
        <v>0</v>
      </c>
      <c r="E347" s="26">
        <f>IF(F347=0,0,F347/D347)</f>
        <v>0</v>
      </c>
      <c r="F347" s="277">
        <f>'linked - DO NOT USE or DELETE'!Z34</f>
        <v>0</v>
      </c>
      <c r="G347" s="28">
        <v>50</v>
      </c>
      <c r="H347" s="279">
        <f>'linked - DO NOT USE or DELETE'!AB34</f>
        <v>0</v>
      </c>
    </row>
    <row r="348" spans="1:10" x14ac:dyDescent="0.25">
      <c r="A348" s="24">
        <f>A$10</f>
        <v>1592</v>
      </c>
      <c r="B348" s="291">
        <f t="shared" si="73"/>
        <v>3.2425421530479899E-2</v>
      </c>
      <c r="C348" s="74">
        <f t="shared" si="74"/>
        <v>6</v>
      </c>
      <c r="D348" s="304">
        <v>0</v>
      </c>
      <c r="E348" s="281">
        <v>0</v>
      </c>
      <c r="F348" s="280">
        <v>0</v>
      </c>
      <c r="G348" s="282">
        <v>50</v>
      </c>
      <c r="H348" s="283">
        <f>F348*G348</f>
        <v>0</v>
      </c>
      <c r="I348" s="18">
        <v>372</v>
      </c>
    </row>
    <row r="349" spans="1:10" x14ac:dyDescent="0.25">
      <c r="A349" s="24">
        <f>A$11</f>
        <v>1642</v>
      </c>
      <c r="B349" s="291">
        <f t="shared" si="73"/>
        <v>3.1407035175879394E-2</v>
      </c>
      <c r="C349" s="74">
        <f t="shared" si="74"/>
        <v>7</v>
      </c>
      <c r="D349" s="166">
        <v>0</v>
      </c>
      <c r="E349" s="281">
        <v>0</v>
      </c>
      <c r="F349" s="280">
        <v>0</v>
      </c>
      <c r="G349" s="282">
        <f>'DDS Rates for Amend'!AA9</f>
        <v>50</v>
      </c>
      <c r="H349" s="283">
        <f>F349*G349</f>
        <v>0</v>
      </c>
    </row>
    <row r="350" spans="1:10" x14ac:dyDescent="0.25">
      <c r="A350" s="24">
        <f>A$12</f>
        <v>1692</v>
      </c>
      <c r="B350" s="291">
        <f t="shared" si="73"/>
        <v>3.0450669914738125E-2</v>
      </c>
      <c r="C350" s="74">
        <f t="shared" si="74"/>
        <v>8</v>
      </c>
      <c r="D350" s="166">
        <v>0</v>
      </c>
      <c r="E350" s="281">
        <v>0</v>
      </c>
      <c r="F350" s="280">
        <v>0</v>
      </c>
      <c r="G350" s="282">
        <f>'DDS Rates for Amend'!AA10</f>
        <v>50</v>
      </c>
      <c r="H350" s="283">
        <f>F350*G350</f>
        <v>0</v>
      </c>
    </row>
    <row r="351" spans="1:10" x14ac:dyDescent="0.25">
      <c r="A351" s="24">
        <f>A$13</f>
        <v>1722</v>
      </c>
      <c r="B351" s="291">
        <f t="shared" si="73"/>
        <v>1.7730496453900711E-2</v>
      </c>
      <c r="C351" s="74">
        <f t="shared" si="74"/>
        <v>9</v>
      </c>
      <c r="D351" s="166">
        <v>2</v>
      </c>
      <c r="E351" s="281">
        <v>1</v>
      </c>
      <c r="F351" s="280">
        <v>1</v>
      </c>
      <c r="G351" s="282">
        <f>'DDS Rates for Amend'!AA11</f>
        <v>50</v>
      </c>
      <c r="H351" s="283">
        <f>F351*G351</f>
        <v>50</v>
      </c>
      <c r="I351" s="18" t="s">
        <v>15</v>
      </c>
    </row>
    <row r="352" spans="1:10" x14ac:dyDescent="0.25">
      <c r="A352" s="24">
        <f>A$14</f>
        <v>1752</v>
      </c>
      <c r="B352" s="291">
        <f t="shared" si="73"/>
        <v>1.7421602787456445E-2</v>
      </c>
      <c r="C352" s="74">
        <f t="shared" si="74"/>
        <v>10</v>
      </c>
      <c r="D352" s="166">
        <v>5</v>
      </c>
      <c r="E352" s="281">
        <v>1</v>
      </c>
      <c r="F352" s="280">
        <v>1</v>
      </c>
      <c r="G352" s="282">
        <f>'DDS Rates for Amend'!AA12</f>
        <v>50</v>
      </c>
      <c r="H352" s="283">
        <f>F352*G352</f>
        <v>50</v>
      </c>
    </row>
    <row r="353" spans="1:10" x14ac:dyDescent="0.25">
      <c r="C353"/>
      <c r="D353" s="161"/>
      <c r="E353" s="155"/>
      <c r="F353"/>
      <c r="G353"/>
      <c r="H353"/>
    </row>
    <row r="354" spans="1:10" x14ac:dyDescent="0.25">
      <c r="C354" s="380" t="s">
        <v>274</v>
      </c>
      <c r="D354" s="381"/>
      <c r="E354" s="153"/>
      <c r="F354" s="372"/>
      <c r="G354" s="372"/>
      <c r="H354" s="372"/>
      <c r="J354" s="171"/>
    </row>
    <row r="355" spans="1:10" x14ac:dyDescent="0.25">
      <c r="A355" s="289" t="s">
        <v>91</v>
      </c>
      <c r="B355" s="289" t="s">
        <v>92</v>
      </c>
      <c r="C355" s="72" t="s">
        <v>312</v>
      </c>
      <c r="D355" s="160" t="s">
        <v>300</v>
      </c>
      <c r="E355" s="154" t="s">
        <v>301</v>
      </c>
      <c r="F355" s="42" t="s">
        <v>304</v>
      </c>
      <c r="G355" s="43" t="s">
        <v>302</v>
      </c>
      <c r="H355" s="72" t="s">
        <v>303</v>
      </c>
      <c r="J355" s="171" t="s">
        <v>47</v>
      </c>
    </row>
    <row r="356" spans="1:10" x14ac:dyDescent="0.25">
      <c r="A356" s="24">
        <f>A$5</f>
        <v>1182</v>
      </c>
      <c r="B356" s="290"/>
      <c r="C356" s="58">
        <v>1</v>
      </c>
      <c r="D356" s="36">
        <f>'linked - DO NOT USE or DELETE'!D35</f>
        <v>0</v>
      </c>
      <c r="E356" s="25">
        <f>IF(F356=0,0,F356/D356)</f>
        <v>0</v>
      </c>
      <c r="F356" s="36">
        <f>'linked - DO NOT USE or DELETE'!F35</f>
        <v>0</v>
      </c>
      <c r="G356" s="27">
        <v>30</v>
      </c>
      <c r="H356" s="37">
        <f>'linked - DO NOT USE or DELETE'!H35</f>
        <v>0</v>
      </c>
      <c r="J356" s="171"/>
    </row>
    <row r="357" spans="1:10" x14ac:dyDescent="0.25">
      <c r="A357" s="24">
        <f>A$6</f>
        <v>1288</v>
      </c>
      <c r="B357" s="291">
        <f>(A357-A356)/A356</f>
        <v>8.9678510998307953E-2</v>
      </c>
      <c r="C357" s="61">
        <v>2</v>
      </c>
      <c r="D357" s="36">
        <f>'linked - DO NOT USE or DELETE'!I35</f>
        <v>0</v>
      </c>
      <c r="E357" s="25">
        <f>IF(F357=0,0,F357/D357)</f>
        <v>0</v>
      </c>
      <c r="F357" s="36">
        <f>'linked - DO NOT USE or DELETE'!K35</f>
        <v>0</v>
      </c>
      <c r="G357" s="27">
        <v>30</v>
      </c>
      <c r="H357" s="37">
        <f>'linked - DO NOT USE or DELETE'!M35</f>
        <v>0</v>
      </c>
    </row>
    <row r="358" spans="1:10" x14ac:dyDescent="0.25">
      <c r="A358" s="24">
        <f>A$7</f>
        <v>1495</v>
      </c>
      <c r="B358" s="291">
        <f t="shared" ref="B358:B365" si="75">(A358-A357)/A357</f>
        <v>0.16071428571428573</v>
      </c>
      <c r="C358" s="61">
        <v>3</v>
      </c>
      <c r="D358" s="36">
        <f>'linked - DO NOT USE or DELETE'!N35</f>
        <v>0</v>
      </c>
      <c r="E358" s="25">
        <f>IF(F358=0,0,F358/D358)</f>
        <v>0</v>
      </c>
      <c r="F358" s="36">
        <f>'linked - DO NOT USE or DELETE'!P35</f>
        <v>0</v>
      </c>
      <c r="G358" s="27">
        <v>30</v>
      </c>
      <c r="H358" s="38">
        <f>'linked - DO NOT USE or DELETE'!R35</f>
        <v>0</v>
      </c>
      <c r="J358" s="171"/>
    </row>
    <row r="359" spans="1:10" x14ac:dyDescent="0.25">
      <c r="A359" s="24">
        <f>A$8</f>
        <v>1470</v>
      </c>
      <c r="B359" s="291">
        <f t="shared" si="75"/>
        <v>-1.6722408026755852E-2</v>
      </c>
      <c r="C359" s="61">
        <f t="shared" ref="C359:C365" si="76">C358+1</f>
        <v>4</v>
      </c>
      <c r="D359" s="36">
        <f>'linked - DO NOT USE or DELETE'!S35</f>
        <v>0</v>
      </c>
      <c r="E359" s="25">
        <f>IF(F359=0,0,F359/D359)</f>
        <v>0</v>
      </c>
      <c r="F359" s="36">
        <f>'linked - DO NOT USE or DELETE'!U35</f>
        <v>0</v>
      </c>
      <c r="G359" s="27">
        <v>30</v>
      </c>
      <c r="H359" s="38">
        <f>'linked - DO NOT USE or DELETE'!W35</f>
        <v>0</v>
      </c>
    </row>
    <row r="360" spans="1:10" x14ac:dyDescent="0.25">
      <c r="A360" s="24">
        <f>A$9</f>
        <v>1542</v>
      </c>
      <c r="B360" s="291">
        <f t="shared" si="75"/>
        <v>4.8979591836734691E-2</v>
      </c>
      <c r="C360" s="61">
        <f t="shared" si="76"/>
        <v>5</v>
      </c>
      <c r="D360" s="36">
        <f>'linked - DO NOT USE or DELETE'!X35</f>
        <v>0</v>
      </c>
      <c r="E360" s="25">
        <f>IF(F360=0,0,F360/D360)</f>
        <v>0</v>
      </c>
      <c r="F360" s="36">
        <f>'linked - DO NOT USE or DELETE'!Z35</f>
        <v>0</v>
      </c>
      <c r="G360" s="27">
        <v>30</v>
      </c>
      <c r="H360" s="38">
        <f>'linked - DO NOT USE or DELETE'!AB35</f>
        <v>0</v>
      </c>
    </row>
    <row r="361" spans="1:10" x14ac:dyDescent="0.25">
      <c r="A361" s="24">
        <f>A$10</f>
        <v>1592</v>
      </c>
      <c r="B361" s="291">
        <f t="shared" si="75"/>
        <v>3.2425421530479899E-2</v>
      </c>
      <c r="C361" s="23">
        <f t="shared" si="76"/>
        <v>6</v>
      </c>
      <c r="D361" s="304">
        <v>0</v>
      </c>
      <c r="E361" s="239">
        <v>0</v>
      </c>
      <c r="F361" s="238">
        <f>D361*12</f>
        <v>0</v>
      </c>
      <c r="G361" s="165">
        <v>30</v>
      </c>
      <c r="H361" s="170">
        <f>F361*G361</f>
        <v>0</v>
      </c>
      <c r="I361" s="18">
        <v>372</v>
      </c>
    </row>
    <row r="362" spans="1:10" x14ac:dyDescent="0.25">
      <c r="A362" s="24">
        <f>A$11</f>
        <v>1642</v>
      </c>
      <c r="B362" s="291">
        <f t="shared" si="75"/>
        <v>3.1407035175879394E-2</v>
      </c>
      <c r="C362" s="23">
        <f t="shared" si="76"/>
        <v>7</v>
      </c>
      <c r="D362" s="166">
        <v>0</v>
      </c>
      <c r="E362" s="239">
        <v>0</v>
      </c>
      <c r="F362" s="238">
        <f>D362*12</f>
        <v>0</v>
      </c>
      <c r="G362" s="229">
        <f>'DDS Rates for Amend'!AB9</f>
        <v>30</v>
      </c>
      <c r="H362" s="170">
        <f>F362*G362</f>
        <v>0</v>
      </c>
    </row>
    <row r="363" spans="1:10" x14ac:dyDescent="0.25">
      <c r="A363" s="24">
        <f>A$12</f>
        <v>1692</v>
      </c>
      <c r="B363" s="291">
        <f t="shared" si="75"/>
        <v>3.0450669914738125E-2</v>
      </c>
      <c r="C363" s="23">
        <f t="shared" si="76"/>
        <v>8</v>
      </c>
      <c r="D363" s="166">
        <f>D362*1.0315</f>
        <v>0</v>
      </c>
      <c r="E363" s="239">
        <v>0</v>
      </c>
      <c r="F363" s="238">
        <f>D363*12</f>
        <v>0</v>
      </c>
      <c r="G363" s="229">
        <f>'DDS Rates for Amend'!AB10</f>
        <v>30.39</v>
      </c>
      <c r="H363" s="170">
        <f>F363*G363</f>
        <v>0</v>
      </c>
    </row>
    <row r="364" spans="1:10" x14ac:dyDescent="0.25">
      <c r="A364" s="24">
        <f>A$13</f>
        <v>1722</v>
      </c>
      <c r="B364" s="291">
        <f t="shared" si="75"/>
        <v>1.7730496453900711E-2</v>
      </c>
      <c r="C364" s="23">
        <f t="shared" si="76"/>
        <v>9</v>
      </c>
      <c r="D364" s="166">
        <v>2</v>
      </c>
      <c r="E364" s="239">
        <f>F364/D364</f>
        <v>12</v>
      </c>
      <c r="F364" s="238">
        <f>D364*12</f>
        <v>24</v>
      </c>
      <c r="G364" s="229">
        <f>'DDS Rates for Amend'!AB11</f>
        <v>30.481169999999999</v>
      </c>
      <c r="H364" s="170">
        <f>F364*G364</f>
        <v>731.54808000000003</v>
      </c>
      <c r="I364" s="18" t="s">
        <v>15</v>
      </c>
    </row>
    <row r="365" spans="1:10" x14ac:dyDescent="0.25">
      <c r="A365" s="24">
        <f>A$14</f>
        <v>1752</v>
      </c>
      <c r="B365" s="291">
        <f t="shared" si="75"/>
        <v>1.7421602787456445E-2</v>
      </c>
      <c r="C365" s="23">
        <f t="shared" si="76"/>
        <v>10</v>
      </c>
      <c r="D365" s="166">
        <v>5</v>
      </c>
      <c r="E365" s="239">
        <f>F365/D365</f>
        <v>12</v>
      </c>
      <c r="F365" s="238">
        <f>D365*12</f>
        <v>60</v>
      </c>
      <c r="G365" s="229">
        <f>'DDS Rates for Amend'!AB12</f>
        <v>31.151755739999999</v>
      </c>
      <c r="H365" s="170">
        <f>F365*G365</f>
        <v>1869.1053443999999</v>
      </c>
    </row>
    <row r="366" spans="1:10" x14ac:dyDescent="0.25">
      <c r="C366"/>
      <c r="D366" s="161"/>
      <c r="E366" s="155"/>
      <c r="F366"/>
      <c r="G366"/>
      <c r="H366"/>
    </row>
    <row r="367" spans="1:10" x14ac:dyDescent="0.25">
      <c r="A367" s="376" t="s">
        <v>371</v>
      </c>
      <c r="B367" s="377"/>
      <c r="C367" s="377"/>
      <c r="D367" s="378"/>
      <c r="E367" s="153"/>
      <c r="F367" s="372"/>
      <c r="G367" s="372"/>
      <c r="H367" s="372"/>
      <c r="J367" s="171"/>
    </row>
    <row r="368" spans="1:10" x14ac:dyDescent="0.25">
      <c r="A368" s="289" t="s">
        <v>91</v>
      </c>
      <c r="B368" s="289" t="s">
        <v>92</v>
      </c>
      <c r="C368" s="72" t="s">
        <v>312</v>
      </c>
      <c r="D368" s="160" t="s">
        <v>300</v>
      </c>
      <c r="E368" s="154" t="s">
        <v>301</v>
      </c>
      <c r="F368" s="42" t="s">
        <v>304</v>
      </c>
      <c r="G368" s="43" t="s">
        <v>302</v>
      </c>
      <c r="H368" s="72" t="s">
        <v>303</v>
      </c>
      <c r="J368" s="293" t="s">
        <v>62</v>
      </c>
    </row>
    <row r="369" spans="1:17" x14ac:dyDescent="0.25">
      <c r="A369" s="24">
        <f>A$5</f>
        <v>1182</v>
      </c>
      <c r="B369" s="290"/>
      <c r="C369" s="276">
        <v>1</v>
      </c>
      <c r="D369" s="277">
        <f>'linked - DO NOT USE or DELETE'!D36</f>
        <v>0</v>
      </c>
      <c r="E369" s="26">
        <f>IF(F369=0,0,F369/D369)</f>
        <v>0</v>
      </c>
      <c r="F369" s="277">
        <f>'linked - DO NOT USE or DELETE'!F36</f>
        <v>0</v>
      </c>
      <c r="G369" s="28">
        <v>10000</v>
      </c>
      <c r="H369" s="278">
        <f>'linked - DO NOT USE or DELETE'!H36</f>
        <v>0</v>
      </c>
      <c r="J369" s="171"/>
    </row>
    <row r="370" spans="1:17" x14ac:dyDescent="0.25">
      <c r="A370" s="24">
        <f>A$6</f>
        <v>1288</v>
      </c>
      <c r="B370" s="291">
        <f>(A370-A369)/A369</f>
        <v>8.9678510998307953E-2</v>
      </c>
      <c r="C370" s="74">
        <v>2</v>
      </c>
      <c r="D370" s="277">
        <f>'linked - DO NOT USE or DELETE'!I36</f>
        <v>0</v>
      </c>
      <c r="E370" s="26">
        <f>IF(F370=0,0,F370/D370)</f>
        <v>0</v>
      </c>
      <c r="F370" s="277">
        <f>'linked - DO NOT USE or DELETE'!K36</f>
        <v>0</v>
      </c>
      <c r="G370" s="28">
        <v>10000</v>
      </c>
      <c r="H370" s="278">
        <f>'linked - DO NOT USE or DELETE'!M36</f>
        <v>0</v>
      </c>
    </row>
    <row r="371" spans="1:17" x14ac:dyDescent="0.25">
      <c r="A371" s="24">
        <f>A$7</f>
        <v>1495</v>
      </c>
      <c r="B371" s="291">
        <f t="shared" ref="B371:B378" si="77">(A371-A370)/A370</f>
        <v>0.16071428571428573</v>
      </c>
      <c r="C371" s="74">
        <v>3</v>
      </c>
      <c r="D371" s="277">
        <f>'linked - DO NOT USE or DELETE'!N36</f>
        <v>0</v>
      </c>
      <c r="E371" s="26">
        <f>IF(F371=0,0,F371/D371)</f>
        <v>0</v>
      </c>
      <c r="F371" s="277">
        <f>'linked - DO NOT USE or DELETE'!P36</f>
        <v>0</v>
      </c>
      <c r="G371" s="28">
        <v>10000</v>
      </c>
      <c r="H371" s="279">
        <f>'linked - DO NOT USE or DELETE'!R36</f>
        <v>0</v>
      </c>
      <c r="J371" s="171"/>
    </row>
    <row r="372" spans="1:17" x14ac:dyDescent="0.25">
      <c r="A372" s="24">
        <f>A$8</f>
        <v>1470</v>
      </c>
      <c r="B372" s="291">
        <f t="shared" si="77"/>
        <v>-1.6722408026755852E-2</v>
      </c>
      <c r="C372" s="74">
        <f t="shared" ref="C372:C378" si="78">C371+1</f>
        <v>4</v>
      </c>
      <c r="D372" s="277">
        <f>'linked - DO NOT USE or DELETE'!S36</f>
        <v>0</v>
      </c>
      <c r="E372" s="26">
        <f>IF(F372=0,0,F372/D372)</f>
        <v>0</v>
      </c>
      <c r="F372" s="277">
        <f>'linked - DO NOT USE or DELETE'!U36</f>
        <v>0</v>
      </c>
      <c r="G372" s="28">
        <v>10000</v>
      </c>
      <c r="H372" s="279">
        <f>'linked - DO NOT USE or DELETE'!W36</f>
        <v>0</v>
      </c>
    </row>
    <row r="373" spans="1:17" x14ac:dyDescent="0.25">
      <c r="A373" s="24">
        <f>A$9</f>
        <v>1542</v>
      </c>
      <c r="B373" s="291">
        <f t="shared" si="77"/>
        <v>4.8979591836734691E-2</v>
      </c>
      <c r="C373" s="74">
        <f t="shared" si="78"/>
        <v>5</v>
      </c>
      <c r="D373" s="277">
        <f>'linked - DO NOT USE or DELETE'!X36</f>
        <v>0</v>
      </c>
      <c r="E373" s="26">
        <f>IF(F373=0,0,F373/D373)</f>
        <v>0</v>
      </c>
      <c r="F373" s="277">
        <f>'linked - DO NOT USE or DELETE'!Z36</f>
        <v>0</v>
      </c>
      <c r="G373" s="28">
        <v>10000</v>
      </c>
      <c r="H373" s="279">
        <f>'linked - DO NOT USE or DELETE'!AB36</f>
        <v>0</v>
      </c>
    </row>
    <row r="374" spans="1:17" x14ac:dyDescent="0.25">
      <c r="A374" s="24">
        <f>A$10</f>
        <v>1592</v>
      </c>
      <c r="B374" s="291">
        <f t="shared" si="77"/>
        <v>3.2425421530479899E-2</v>
      </c>
      <c r="C374" s="74">
        <f t="shared" si="78"/>
        <v>6</v>
      </c>
      <c r="D374" s="280">
        <v>0</v>
      </c>
      <c r="E374" s="281">
        <v>0</v>
      </c>
      <c r="F374" s="280">
        <v>5</v>
      </c>
      <c r="G374" s="282">
        <v>10000</v>
      </c>
      <c r="H374" s="283">
        <f>F374*G374</f>
        <v>50000</v>
      </c>
      <c r="I374" s="18">
        <v>372</v>
      </c>
    </row>
    <row r="375" spans="1:17" x14ac:dyDescent="0.25">
      <c r="A375" s="24">
        <f>A$11</f>
        <v>1642</v>
      </c>
      <c r="B375" s="291">
        <f t="shared" si="77"/>
        <v>3.1407035175879394E-2</v>
      </c>
      <c r="C375" s="74">
        <f t="shared" si="78"/>
        <v>7</v>
      </c>
      <c r="D375" s="280">
        <v>0</v>
      </c>
      <c r="E375" s="281">
        <v>0</v>
      </c>
      <c r="F375" s="280">
        <v>5</v>
      </c>
      <c r="G375" s="282">
        <f>'DDS Rates for Amend'!AC9</f>
        <v>10000</v>
      </c>
      <c r="H375" s="283">
        <f>F375*G375</f>
        <v>50000</v>
      </c>
    </row>
    <row r="376" spans="1:17" x14ac:dyDescent="0.25">
      <c r="A376" s="24">
        <f>A$12</f>
        <v>1692</v>
      </c>
      <c r="B376" s="291">
        <f t="shared" si="77"/>
        <v>3.0450669914738125E-2</v>
      </c>
      <c r="C376" s="74">
        <f t="shared" si="78"/>
        <v>8</v>
      </c>
      <c r="D376" s="280">
        <v>0</v>
      </c>
      <c r="E376" s="281">
        <v>0</v>
      </c>
      <c r="F376" s="280">
        <v>5</v>
      </c>
      <c r="G376" s="282">
        <f>'DDS Rates for Amend'!AC10</f>
        <v>10000</v>
      </c>
      <c r="H376" s="283">
        <f>F376*G376</f>
        <v>50000</v>
      </c>
    </row>
    <row r="377" spans="1:17" x14ac:dyDescent="0.25">
      <c r="A377" s="24">
        <f>A$13</f>
        <v>1722</v>
      </c>
      <c r="B377" s="291">
        <f t="shared" si="77"/>
        <v>1.7730496453900711E-2</v>
      </c>
      <c r="C377" s="74">
        <f t="shared" si="78"/>
        <v>9</v>
      </c>
      <c r="D377" s="280">
        <v>1</v>
      </c>
      <c r="E377" s="281">
        <f>F377/D377</f>
        <v>5</v>
      </c>
      <c r="F377" s="280">
        <v>5</v>
      </c>
      <c r="G377" s="282">
        <f>'DDS Rates for Amend'!AC11</f>
        <v>10000</v>
      </c>
      <c r="H377" s="283">
        <f>F377*G377</f>
        <v>50000</v>
      </c>
      <c r="I377" s="18" t="s">
        <v>15</v>
      </c>
    </row>
    <row r="378" spans="1:17" x14ac:dyDescent="0.25">
      <c r="A378" s="24">
        <f>A$14</f>
        <v>1752</v>
      </c>
      <c r="B378" s="291">
        <f t="shared" si="77"/>
        <v>1.7421602787456445E-2</v>
      </c>
      <c r="C378" s="74">
        <f t="shared" si="78"/>
        <v>10</v>
      </c>
      <c r="D378" s="280">
        <v>1</v>
      </c>
      <c r="E378" s="281">
        <f>F378/D378</f>
        <v>5</v>
      </c>
      <c r="F378" s="280">
        <v>5</v>
      </c>
      <c r="G378" s="282">
        <f>'DDS Rates for Amend'!AC12</f>
        <v>10000</v>
      </c>
      <c r="H378" s="283">
        <f>F378*G378</f>
        <v>50000</v>
      </c>
    </row>
    <row r="379" spans="1:17" x14ac:dyDescent="0.25">
      <c r="C379"/>
      <c r="D379" s="161"/>
      <c r="E379" s="155"/>
      <c r="F379"/>
      <c r="G379"/>
      <c r="H379"/>
    </row>
    <row r="380" spans="1:17" x14ac:dyDescent="0.25">
      <c r="C380" s="380" t="s">
        <v>372</v>
      </c>
      <c r="D380" s="381"/>
      <c r="E380" s="153"/>
      <c r="F380" s="372"/>
      <c r="G380" s="372"/>
      <c r="H380" s="372"/>
    </row>
    <row r="381" spans="1:17" x14ac:dyDescent="0.25">
      <c r="A381" s="289" t="s">
        <v>91</v>
      </c>
      <c r="B381" s="289" t="s">
        <v>92</v>
      </c>
      <c r="C381" s="72" t="s">
        <v>312</v>
      </c>
      <c r="D381" s="160" t="s">
        <v>300</v>
      </c>
      <c r="E381" s="154" t="s">
        <v>301</v>
      </c>
      <c r="F381" s="42" t="s">
        <v>304</v>
      </c>
      <c r="G381" s="43" t="s">
        <v>302</v>
      </c>
      <c r="H381" s="72" t="s">
        <v>303</v>
      </c>
    </row>
    <row r="382" spans="1:17" x14ac:dyDescent="0.25">
      <c r="A382" s="24">
        <f>A$5</f>
        <v>1182</v>
      </c>
      <c r="B382" s="290"/>
      <c r="C382" s="58">
        <v>1</v>
      </c>
      <c r="D382" s="36">
        <f>'linked - DO NOT USE or DELETE'!D37</f>
        <v>310</v>
      </c>
      <c r="E382" s="25">
        <f>IF(F382=0,0,F382/D382)</f>
        <v>4129.4290322580646</v>
      </c>
      <c r="F382" s="36">
        <f>'linked - DO NOT USE or DELETE'!F37</f>
        <v>1280123</v>
      </c>
      <c r="G382" s="27">
        <f>H382/F382</f>
        <v>5.1312408417003681</v>
      </c>
      <c r="H382" s="37">
        <f>'linked - DO NOT USE or DELETE'!H37</f>
        <v>6568619.4199999999</v>
      </c>
      <c r="J382" s="384" t="s">
        <v>63</v>
      </c>
      <c r="K382" s="385"/>
      <c r="L382" s="385"/>
      <c r="M382" s="385"/>
      <c r="N382" s="385"/>
      <c r="O382" s="385"/>
      <c r="P382" s="385"/>
      <c r="Q382" s="386"/>
    </row>
    <row r="383" spans="1:17" x14ac:dyDescent="0.25">
      <c r="A383" s="24">
        <f>A$6</f>
        <v>1288</v>
      </c>
      <c r="B383" s="291">
        <f>(A383-A382)/A382</f>
        <v>8.9678510998307953E-2</v>
      </c>
      <c r="C383" s="61">
        <v>2</v>
      </c>
      <c r="D383" s="36">
        <f>'linked - DO NOT USE or DELETE'!I37</f>
        <v>320</v>
      </c>
      <c r="E383" s="25">
        <f>IF(F383=0,0,F383/D383)</f>
        <v>5016.5</v>
      </c>
      <c r="F383" s="36">
        <f>'linked - DO NOT USE or DELETE'!K37</f>
        <v>1605280</v>
      </c>
      <c r="G383" s="27">
        <f>H383/F383</f>
        <v>5.1346215987242108</v>
      </c>
      <c r="H383" s="37">
        <f>'linked - DO NOT USE or DELETE'!M37</f>
        <v>8242505.3600000003</v>
      </c>
      <c r="J383" s="387"/>
      <c r="K383" s="388"/>
      <c r="L383" s="388"/>
      <c r="M383" s="388"/>
      <c r="N383" s="388"/>
      <c r="O383" s="388"/>
      <c r="P383" s="388"/>
      <c r="Q383" s="389"/>
    </row>
    <row r="384" spans="1:17" x14ac:dyDescent="0.25">
      <c r="A384" s="24">
        <f>A$7</f>
        <v>1495</v>
      </c>
      <c r="B384" s="291">
        <f t="shared" ref="B384:B391" si="79">(A384-A383)/A383</f>
        <v>0.16071428571428573</v>
      </c>
      <c r="C384" s="61">
        <v>3</v>
      </c>
      <c r="D384" s="36">
        <f>'linked - DO NOT USE or DELETE'!N37</f>
        <v>359</v>
      </c>
      <c r="E384" s="25">
        <f>IF(F384=0,0,F384/D384)</f>
        <v>5082.1559888579386</v>
      </c>
      <c r="F384" s="36">
        <f>'linked - DO NOT USE or DELETE'!P37</f>
        <v>1824494</v>
      </c>
      <c r="G384" s="27">
        <f>H384/F384</f>
        <v>5.1177936238759898</v>
      </c>
      <c r="H384" s="38">
        <f>'linked - DO NOT USE or DELETE'!R37</f>
        <v>9337383.7599999998</v>
      </c>
      <c r="J384" s="387"/>
      <c r="K384" s="388"/>
      <c r="L384" s="388"/>
      <c r="M384" s="388"/>
      <c r="N384" s="388"/>
      <c r="O384" s="388"/>
      <c r="P384" s="388"/>
      <c r="Q384" s="389"/>
    </row>
    <row r="385" spans="1:17" x14ac:dyDescent="0.25">
      <c r="A385" s="24">
        <f>A$8</f>
        <v>1470</v>
      </c>
      <c r="B385" s="291">
        <f t="shared" si="79"/>
        <v>-1.6722408026755852E-2</v>
      </c>
      <c r="C385" s="61">
        <f t="shared" ref="C385:C391" si="80">C384+1</f>
        <v>4</v>
      </c>
      <c r="D385" s="36">
        <f>'linked - DO NOT USE or DELETE'!S37</f>
        <v>378</v>
      </c>
      <c r="E385" s="25">
        <f>IF(F385=0,0,F385/D385)</f>
        <v>5502.7619047619046</v>
      </c>
      <c r="F385" s="36">
        <f>'linked - DO NOT USE or DELETE'!U37</f>
        <v>2080044</v>
      </c>
      <c r="G385" s="27">
        <f>H385/F385</f>
        <v>5.1478918715181026</v>
      </c>
      <c r="H385" s="38">
        <f>'linked - DO NOT USE or DELETE'!W37</f>
        <v>10707841.6</v>
      </c>
      <c r="J385" s="387"/>
      <c r="K385" s="388"/>
      <c r="L385" s="388"/>
      <c r="M385" s="388"/>
      <c r="N385" s="388"/>
      <c r="O385" s="388"/>
      <c r="P385" s="388"/>
      <c r="Q385" s="389"/>
    </row>
    <row r="386" spans="1:17" x14ac:dyDescent="0.25">
      <c r="A386" s="24">
        <f>A$9</f>
        <v>1542</v>
      </c>
      <c r="B386" s="291">
        <f t="shared" si="79"/>
        <v>4.8979591836734691E-2</v>
      </c>
      <c r="C386" s="61">
        <f t="shared" si="80"/>
        <v>5</v>
      </c>
      <c r="D386" s="36">
        <f>'linked - DO NOT USE or DELETE'!X37</f>
        <v>422</v>
      </c>
      <c r="E386" s="25">
        <f>IF(F386=0,0,F386/D386)</f>
        <v>5747.9519668246448</v>
      </c>
      <c r="F386" s="36">
        <f>'linked - DO NOT USE or DELETE'!Z37</f>
        <v>2425635.73</v>
      </c>
      <c r="G386" s="27">
        <f>H386/F386</f>
        <v>5.1488877886870501</v>
      </c>
      <c r="H386" s="38">
        <f>'linked - DO NOT USE or DELETE'!AB37</f>
        <v>12489326.189999999</v>
      </c>
      <c r="J386" s="387"/>
      <c r="K386" s="388"/>
      <c r="L386" s="388"/>
      <c r="M386" s="388"/>
      <c r="N386" s="388"/>
      <c r="O386" s="388"/>
      <c r="P386" s="388"/>
      <c r="Q386" s="389"/>
    </row>
    <row r="387" spans="1:17" x14ac:dyDescent="0.25">
      <c r="A387" s="24">
        <f>A$10</f>
        <v>1592</v>
      </c>
      <c r="B387" s="291">
        <f t="shared" si="79"/>
        <v>3.2425421530479899E-2</v>
      </c>
      <c r="C387" s="23">
        <f t="shared" si="80"/>
        <v>6</v>
      </c>
      <c r="D387" s="168">
        <v>433</v>
      </c>
      <c r="E387" s="218">
        <v>6000</v>
      </c>
      <c r="F387" s="168">
        <f>D387*E387</f>
        <v>2598000</v>
      </c>
      <c r="G387" s="165">
        <v>5.22</v>
      </c>
      <c r="H387" s="170">
        <f>F387*G387</f>
        <v>13561560</v>
      </c>
      <c r="I387" s="18">
        <v>372</v>
      </c>
      <c r="J387" s="387"/>
      <c r="K387" s="388"/>
      <c r="L387" s="388"/>
      <c r="M387" s="388"/>
      <c r="N387" s="388"/>
      <c r="O387" s="388"/>
      <c r="P387" s="388"/>
      <c r="Q387" s="389"/>
    </row>
    <row r="388" spans="1:17" x14ac:dyDescent="0.25">
      <c r="A388" s="24">
        <f>A$11</f>
        <v>1642</v>
      </c>
      <c r="B388" s="291">
        <f t="shared" si="79"/>
        <v>3.1407035175879394E-2</v>
      </c>
      <c r="C388" s="23">
        <f t="shared" si="80"/>
        <v>7</v>
      </c>
      <c r="D388" s="168">
        <v>453</v>
      </c>
      <c r="E388" s="218">
        <v>5500</v>
      </c>
      <c r="F388" s="168">
        <f>D388*E388</f>
        <v>2491500</v>
      </c>
      <c r="G388" s="229">
        <f>'DDS Rates for Amend'!AD9</f>
        <v>5.22</v>
      </c>
      <c r="H388" s="170">
        <f>F388*G388</f>
        <v>13005630</v>
      </c>
      <c r="J388" s="387"/>
      <c r="K388" s="388"/>
      <c r="L388" s="388"/>
      <c r="M388" s="388"/>
      <c r="N388" s="388"/>
      <c r="O388" s="388"/>
      <c r="P388" s="388"/>
      <c r="Q388" s="389"/>
    </row>
    <row r="389" spans="1:17" x14ac:dyDescent="0.25">
      <c r="A389" s="24">
        <f>A$12</f>
        <v>1692</v>
      </c>
      <c r="B389" s="291">
        <f t="shared" si="79"/>
        <v>3.0450669914738125E-2</v>
      </c>
      <c r="C389" s="23">
        <f t="shared" si="80"/>
        <v>8</v>
      </c>
      <c r="D389" s="168">
        <v>488</v>
      </c>
      <c r="E389" s="218">
        <v>7500</v>
      </c>
      <c r="F389" s="168">
        <f>D389*E389</f>
        <v>3660000</v>
      </c>
      <c r="G389" s="229">
        <f>'DDS Rates for Amend'!AD10</f>
        <v>5.82</v>
      </c>
      <c r="H389" s="170">
        <f>F389*G389</f>
        <v>21301200</v>
      </c>
      <c r="I389" s="18" t="s">
        <v>36</v>
      </c>
      <c r="J389" s="387"/>
      <c r="K389" s="388"/>
      <c r="L389" s="388"/>
      <c r="M389" s="388"/>
      <c r="N389" s="388"/>
      <c r="O389" s="388"/>
      <c r="P389" s="388"/>
      <c r="Q389" s="389"/>
    </row>
    <row r="390" spans="1:17" x14ac:dyDescent="0.25">
      <c r="A390" s="24">
        <f>A$13</f>
        <v>1722</v>
      </c>
      <c r="B390" s="291">
        <f t="shared" si="79"/>
        <v>1.7730496453900711E-2</v>
      </c>
      <c r="C390" s="23">
        <f t="shared" si="80"/>
        <v>9</v>
      </c>
      <c r="D390" s="168">
        <v>501</v>
      </c>
      <c r="E390" s="218">
        <v>7500</v>
      </c>
      <c r="F390" s="168">
        <f>D390*E390</f>
        <v>3757500</v>
      </c>
      <c r="G390" s="229">
        <f>'DDS Rates for Amend'!AD11</f>
        <v>5.8374600000000001</v>
      </c>
      <c r="H390" s="170">
        <f>F390*G390</f>
        <v>21934255.949999999</v>
      </c>
      <c r="I390" s="353">
        <v>42339</v>
      </c>
      <c r="J390" s="387"/>
      <c r="K390" s="388"/>
      <c r="L390" s="388"/>
      <c r="M390" s="388"/>
      <c r="N390" s="388"/>
      <c r="O390" s="388"/>
      <c r="P390" s="388"/>
      <c r="Q390" s="389"/>
    </row>
    <row r="391" spans="1:17" x14ac:dyDescent="0.25">
      <c r="A391" s="24">
        <f>A$14</f>
        <v>1752</v>
      </c>
      <c r="B391" s="291">
        <f t="shared" si="79"/>
        <v>1.7421602787456445E-2</v>
      </c>
      <c r="C391" s="23">
        <f t="shared" si="80"/>
        <v>10</v>
      </c>
      <c r="D391" s="168">
        <v>514</v>
      </c>
      <c r="E391" s="218">
        <v>7500</v>
      </c>
      <c r="F391" s="168">
        <f>D391*E391</f>
        <v>3855000</v>
      </c>
      <c r="G391" s="229">
        <f>'DDS Rates for Amend'!AD12</f>
        <v>5.9658841200000001</v>
      </c>
      <c r="H391" s="170">
        <f>F391*G391</f>
        <v>22998483.282600001</v>
      </c>
      <c r="J391" s="390"/>
      <c r="K391" s="391"/>
      <c r="L391" s="391"/>
      <c r="M391" s="391"/>
      <c r="N391" s="391"/>
      <c r="O391" s="391"/>
      <c r="P391" s="391"/>
      <c r="Q391" s="392"/>
    </row>
    <row r="392" spans="1:17" x14ac:dyDescent="0.25">
      <c r="C392"/>
      <c r="D392" s="161"/>
      <c r="E392" s="155"/>
      <c r="F392"/>
      <c r="G392"/>
      <c r="H392"/>
    </row>
    <row r="393" spans="1:17" x14ac:dyDescent="0.25">
      <c r="A393" s="308"/>
      <c r="B393" s="308"/>
      <c r="C393" s="382" t="s">
        <v>79</v>
      </c>
      <c r="D393" s="383"/>
      <c r="E393" s="240"/>
      <c r="F393" s="413"/>
      <c r="G393" s="413"/>
      <c r="H393" s="413"/>
      <c r="J393" s="171" t="s">
        <v>48</v>
      </c>
    </row>
    <row r="394" spans="1:17" x14ac:dyDescent="0.25">
      <c r="A394" s="301" t="s">
        <v>91</v>
      </c>
      <c r="B394" s="301" t="s">
        <v>92</v>
      </c>
      <c r="C394" s="295" t="s">
        <v>312</v>
      </c>
      <c r="D394" s="241" t="s">
        <v>300</v>
      </c>
      <c r="E394" s="242" t="s">
        <v>301</v>
      </c>
      <c r="F394" s="243" t="s">
        <v>304</v>
      </c>
      <c r="G394" s="295" t="s">
        <v>302</v>
      </c>
      <c r="H394" s="295" t="s">
        <v>303</v>
      </c>
      <c r="J394" s="171"/>
    </row>
    <row r="395" spans="1:17" x14ac:dyDescent="0.25">
      <c r="A395" s="290">
        <f>A$5</f>
        <v>1182</v>
      </c>
      <c r="B395" s="290"/>
      <c r="C395" s="244">
        <v>1</v>
      </c>
      <c r="D395" s="245">
        <f>'linked - DO NOT USE or DELETE'!D38</f>
        <v>0</v>
      </c>
      <c r="E395" s="246">
        <f>IF(F395=0,0,F395/D395)</f>
        <v>0</v>
      </c>
      <c r="F395" s="245">
        <f>'linked - DO NOT USE or DELETE'!F38</f>
        <v>0</v>
      </c>
      <c r="G395" s="247">
        <v>0</v>
      </c>
      <c r="H395" s="248">
        <f>'linked - DO NOT USE or DELETE'!H38</f>
        <v>0</v>
      </c>
      <c r="J395" s="171"/>
    </row>
    <row r="396" spans="1:17" x14ac:dyDescent="0.25">
      <c r="A396" s="290">
        <f>A$6</f>
        <v>1288</v>
      </c>
      <c r="B396" s="302">
        <f>(A396-A395)/A395</f>
        <v>8.9678510998307953E-2</v>
      </c>
      <c r="C396" s="249">
        <v>2</v>
      </c>
      <c r="D396" s="245">
        <f>'linked - DO NOT USE or DELETE'!I38</f>
        <v>0</v>
      </c>
      <c r="E396" s="246">
        <f>IF(F396=0,0,F396/D396)</f>
        <v>0</v>
      </c>
      <c r="F396" s="245">
        <f>'linked - DO NOT USE or DELETE'!K38</f>
        <v>0</v>
      </c>
      <c r="G396" s="247">
        <v>0</v>
      </c>
      <c r="H396" s="248">
        <f>'linked - DO NOT USE or DELETE'!M38</f>
        <v>0</v>
      </c>
    </row>
    <row r="397" spans="1:17" x14ac:dyDescent="0.25">
      <c r="A397" s="290">
        <f>A$7</f>
        <v>1495</v>
      </c>
      <c r="B397" s="302">
        <f t="shared" ref="B397:B404" si="81">(A397-A396)/A396</f>
        <v>0.16071428571428573</v>
      </c>
      <c r="C397" s="249">
        <v>3</v>
      </c>
      <c r="D397" s="245">
        <f>'linked - DO NOT USE or DELETE'!N38</f>
        <v>0</v>
      </c>
      <c r="E397" s="246">
        <f>IF(F397=0,0,F397/D397)</f>
        <v>0</v>
      </c>
      <c r="F397" s="245">
        <f>'linked - DO NOT USE or DELETE'!P38</f>
        <v>0</v>
      </c>
      <c r="G397" s="247">
        <v>0</v>
      </c>
      <c r="H397" s="250">
        <f>'linked - DO NOT USE or DELETE'!R38</f>
        <v>0</v>
      </c>
      <c r="J397" s="171"/>
    </row>
    <row r="398" spans="1:17" x14ac:dyDescent="0.25">
      <c r="A398" s="290">
        <f>A$8</f>
        <v>1470</v>
      </c>
      <c r="B398" s="302">
        <f t="shared" si="81"/>
        <v>-1.6722408026755852E-2</v>
      </c>
      <c r="C398" s="249">
        <f t="shared" ref="C398:C404" si="82">C397+1</f>
        <v>4</v>
      </c>
      <c r="D398" s="245">
        <f>'linked - DO NOT USE or DELETE'!S38</f>
        <v>0</v>
      </c>
      <c r="E398" s="246">
        <f>IF(F398=0,0,F398/D398)</f>
        <v>0</v>
      </c>
      <c r="F398" s="245">
        <f>'linked - DO NOT USE or DELETE'!U38</f>
        <v>0</v>
      </c>
      <c r="G398" s="247">
        <v>0</v>
      </c>
      <c r="H398" s="250">
        <f>'linked - DO NOT USE or DELETE'!W38</f>
        <v>0</v>
      </c>
    </row>
    <row r="399" spans="1:17" x14ac:dyDescent="0.25">
      <c r="A399" s="290">
        <f>A$9</f>
        <v>1542</v>
      </c>
      <c r="B399" s="302">
        <f t="shared" si="81"/>
        <v>4.8979591836734691E-2</v>
      </c>
      <c r="C399" s="249">
        <f t="shared" si="82"/>
        <v>5</v>
      </c>
      <c r="D399" s="245">
        <f>'linked - DO NOT USE or DELETE'!X38</f>
        <v>0</v>
      </c>
      <c r="E399" s="246">
        <f>IF(F399=0,0,F399/D399)</f>
        <v>0</v>
      </c>
      <c r="F399" s="245">
        <f>'linked - DO NOT USE or DELETE'!Z38</f>
        <v>0</v>
      </c>
      <c r="G399" s="247">
        <v>0</v>
      </c>
      <c r="H399" s="250">
        <f>'linked - DO NOT USE or DELETE'!AB38</f>
        <v>0</v>
      </c>
    </row>
    <row r="400" spans="1:17" x14ac:dyDescent="0.25">
      <c r="A400" s="290">
        <f>A$10</f>
        <v>1592</v>
      </c>
      <c r="B400" s="302">
        <f t="shared" si="81"/>
        <v>3.2425421530479899E-2</v>
      </c>
      <c r="C400" s="249">
        <f t="shared" si="82"/>
        <v>6</v>
      </c>
      <c r="D400" s="309">
        <v>0</v>
      </c>
      <c r="E400" s="310">
        <v>0</v>
      </c>
      <c r="F400" s="251">
        <f>D400*E400</f>
        <v>0</v>
      </c>
      <c r="G400" s="253">
        <v>1833.33</v>
      </c>
      <c r="H400" s="254">
        <f>F400*G400</f>
        <v>0</v>
      </c>
    </row>
    <row r="401" spans="1:10" x14ac:dyDescent="0.25">
      <c r="A401" s="290">
        <f>A$11</f>
        <v>1642</v>
      </c>
      <c r="B401" s="302">
        <f t="shared" si="81"/>
        <v>3.1407035175879394E-2</v>
      </c>
      <c r="C401" s="249">
        <f t="shared" si="82"/>
        <v>7</v>
      </c>
      <c r="D401" s="309">
        <v>0</v>
      </c>
      <c r="E401" s="310">
        <v>0</v>
      </c>
      <c r="F401" s="251">
        <f>D401*E401</f>
        <v>0</v>
      </c>
      <c r="G401" s="303">
        <f>'DDS Rates for Amend'!AE9</f>
        <v>0</v>
      </c>
      <c r="H401" s="254">
        <f>F401*G401</f>
        <v>0</v>
      </c>
    </row>
    <row r="402" spans="1:10" x14ac:dyDescent="0.25">
      <c r="A402" s="290">
        <f>A$12</f>
        <v>1692</v>
      </c>
      <c r="B402" s="302">
        <f t="shared" si="81"/>
        <v>3.0450669914738125E-2</v>
      </c>
      <c r="C402" s="249">
        <f t="shared" si="82"/>
        <v>8</v>
      </c>
      <c r="D402" s="309">
        <v>0</v>
      </c>
      <c r="E402" s="310">
        <v>0</v>
      </c>
      <c r="F402" s="251">
        <f>D402*E402</f>
        <v>0</v>
      </c>
      <c r="G402" s="303">
        <f>'DDS Rates for Amend'!AE10</f>
        <v>0</v>
      </c>
      <c r="H402" s="254">
        <f>F402*G402</f>
        <v>0</v>
      </c>
    </row>
    <row r="403" spans="1:10" x14ac:dyDescent="0.25">
      <c r="A403" s="290">
        <f>A$13</f>
        <v>1722</v>
      </c>
      <c r="B403" s="302">
        <f t="shared" si="81"/>
        <v>1.7730496453900711E-2</v>
      </c>
      <c r="C403" s="249">
        <f t="shared" si="82"/>
        <v>9</v>
      </c>
      <c r="D403" s="309">
        <v>0</v>
      </c>
      <c r="E403" s="310">
        <v>0</v>
      </c>
      <c r="F403" s="251">
        <f>D403*E403</f>
        <v>0</v>
      </c>
      <c r="G403" s="303">
        <f>'DDS Rates for Amend'!AE11</f>
        <v>0</v>
      </c>
      <c r="H403" s="254">
        <f>F403*G403</f>
        <v>0</v>
      </c>
    </row>
    <row r="404" spans="1:10" x14ac:dyDescent="0.25">
      <c r="A404" s="290">
        <f>A$14</f>
        <v>1752</v>
      </c>
      <c r="B404" s="302">
        <f t="shared" si="81"/>
        <v>1.7421602787456445E-2</v>
      </c>
      <c r="C404" s="249">
        <f t="shared" si="82"/>
        <v>10</v>
      </c>
      <c r="D404" s="309">
        <v>0</v>
      </c>
      <c r="E404" s="310">
        <v>0</v>
      </c>
      <c r="F404" s="251">
        <f>D404*E404</f>
        <v>0</v>
      </c>
      <c r="G404" s="303">
        <f>'DDS Rates for Amend'!AE12</f>
        <v>0</v>
      </c>
      <c r="H404" s="254">
        <f>F404*G404</f>
        <v>0</v>
      </c>
    </row>
    <row r="405" spans="1:10" x14ac:dyDescent="0.25">
      <c r="C405"/>
      <c r="D405" s="161"/>
      <c r="E405" s="155"/>
      <c r="F405"/>
      <c r="G405"/>
      <c r="H405"/>
    </row>
    <row r="406" spans="1:10" x14ac:dyDescent="0.25">
      <c r="A406" s="376" t="s">
        <v>236</v>
      </c>
      <c r="B406" s="377"/>
      <c r="C406" s="377"/>
      <c r="D406" s="378"/>
      <c r="E406" s="153"/>
      <c r="F406" s="372"/>
      <c r="G406" s="372"/>
      <c r="H406" s="372"/>
      <c r="J406" s="171" t="s">
        <v>111</v>
      </c>
    </row>
    <row r="407" spans="1:10" x14ac:dyDescent="0.25">
      <c r="A407" s="289" t="s">
        <v>91</v>
      </c>
      <c r="B407" s="289" t="s">
        <v>92</v>
      </c>
      <c r="C407" s="72" t="s">
        <v>312</v>
      </c>
      <c r="D407" s="160" t="s">
        <v>300</v>
      </c>
      <c r="E407" s="154" t="s">
        <v>301</v>
      </c>
      <c r="F407" s="42" t="s">
        <v>304</v>
      </c>
      <c r="G407" s="43" t="s">
        <v>302</v>
      </c>
      <c r="H407" s="72" t="s">
        <v>303</v>
      </c>
    </row>
    <row r="408" spans="1:10" x14ac:dyDescent="0.25">
      <c r="A408" s="24">
        <f>A$5</f>
        <v>1182</v>
      </c>
      <c r="B408" s="290"/>
      <c r="C408" s="58">
        <v>1</v>
      </c>
      <c r="D408" s="36">
        <f>'linked - DO NOT USE or DELETE'!D39</f>
        <v>16</v>
      </c>
      <c r="E408" s="25">
        <f>IF(F408=0,0,F408/D408)</f>
        <v>102.1875</v>
      </c>
      <c r="F408" s="36">
        <f>'linked - DO NOT USE or DELETE'!F39</f>
        <v>1635</v>
      </c>
      <c r="G408" s="27">
        <f>H408/F408</f>
        <v>135.41284403669724</v>
      </c>
      <c r="H408" s="37">
        <f>'linked - DO NOT USE or DELETE'!H39</f>
        <v>221400</v>
      </c>
    </row>
    <row r="409" spans="1:10" x14ac:dyDescent="0.25">
      <c r="A409" s="24">
        <f>A$6</f>
        <v>1288</v>
      </c>
      <c r="B409" s="291">
        <f>(A409-A408)/A408</f>
        <v>8.9678510998307953E-2</v>
      </c>
      <c r="C409" s="61">
        <v>2</v>
      </c>
      <c r="D409" s="36">
        <f>'linked - DO NOT USE or DELETE'!I39</f>
        <v>23</v>
      </c>
      <c r="E409" s="25">
        <f>IF(F409=0,0,F409/D409)</f>
        <v>245</v>
      </c>
      <c r="F409" s="36">
        <f>'linked - DO NOT USE or DELETE'!K39</f>
        <v>5635</v>
      </c>
      <c r="G409" s="27">
        <f>H409/F409</f>
        <v>136</v>
      </c>
      <c r="H409" s="37">
        <f>'linked - DO NOT USE or DELETE'!M39</f>
        <v>766360</v>
      </c>
    </row>
    <row r="410" spans="1:10" x14ac:dyDescent="0.25">
      <c r="A410" s="24">
        <f>A$7</f>
        <v>1495</v>
      </c>
      <c r="B410" s="291">
        <f t="shared" ref="B410:B417" si="83">(A410-A409)/A409</f>
        <v>0.16071428571428573</v>
      </c>
      <c r="C410" s="61">
        <v>3</v>
      </c>
      <c r="D410" s="36">
        <f>'linked - DO NOT USE or DELETE'!N39</f>
        <v>21</v>
      </c>
      <c r="E410" s="25">
        <f>IF(F410=0,0,F410/D410)</f>
        <v>302</v>
      </c>
      <c r="F410" s="36">
        <f>'linked - DO NOT USE or DELETE'!P39</f>
        <v>6342</v>
      </c>
      <c r="G410" s="27">
        <f>H410/F410</f>
        <v>136</v>
      </c>
      <c r="H410" s="38">
        <f>'linked - DO NOT USE or DELETE'!R39</f>
        <v>862512</v>
      </c>
    </row>
    <row r="411" spans="1:10" x14ac:dyDescent="0.25">
      <c r="A411" s="24">
        <f>A$8</f>
        <v>1470</v>
      </c>
      <c r="B411" s="291">
        <f t="shared" si="83"/>
        <v>-1.6722408026755852E-2</v>
      </c>
      <c r="C411" s="61">
        <f t="shared" ref="C411:C417" si="84">C410+1</f>
        <v>4</v>
      </c>
      <c r="D411" s="36">
        <f>'linked - DO NOT USE or DELETE'!S39</f>
        <v>26</v>
      </c>
      <c r="E411" s="25">
        <f>IF(F411=0,0,F411/D411)</f>
        <v>217</v>
      </c>
      <c r="F411" s="36">
        <f>'linked - DO NOT USE or DELETE'!U39</f>
        <v>5642</v>
      </c>
      <c r="G411" s="27">
        <f>H411/F411</f>
        <v>135.96143211627083</v>
      </c>
      <c r="H411" s="38">
        <f>'linked - DO NOT USE or DELETE'!W39</f>
        <v>767094.4</v>
      </c>
    </row>
    <row r="412" spans="1:10" x14ac:dyDescent="0.25">
      <c r="A412" s="24">
        <f>A$9</f>
        <v>1542</v>
      </c>
      <c r="B412" s="291">
        <f t="shared" si="83"/>
        <v>4.8979591836734691E-2</v>
      </c>
      <c r="C412" s="61">
        <f t="shared" si="84"/>
        <v>5</v>
      </c>
      <c r="D412" s="36">
        <f>'linked - DO NOT USE or DELETE'!X39</f>
        <v>19</v>
      </c>
      <c r="E412" s="25">
        <f>IF(F412=0,0,F412/D412)</f>
        <v>229.52631578947367</v>
      </c>
      <c r="F412" s="36">
        <f>'linked - DO NOT USE or DELETE'!Z39</f>
        <v>4361</v>
      </c>
      <c r="G412" s="27">
        <f>H412/F412</f>
        <v>135.93825269433614</v>
      </c>
      <c r="H412" s="38">
        <f>'linked - DO NOT USE or DELETE'!AB39</f>
        <v>592826.72</v>
      </c>
    </row>
    <row r="413" spans="1:10" x14ac:dyDescent="0.25">
      <c r="A413" s="24">
        <f>A$10</f>
        <v>1592</v>
      </c>
      <c r="B413" s="291">
        <f t="shared" si="83"/>
        <v>3.2425421530479899E-2</v>
      </c>
      <c r="C413" s="23">
        <f t="shared" si="84"/>
        <v>6</v>
      </c>
      <c r="D413" s="168">
        <f>TREND(D$409:D$412,C$409:C$412,C413)</f>
        <v>20.5</v>
      </c>
      <c r="E413" s="169">
        <f>TREND(E408:E412,C408:C412,C413)</f>
        <v>287.14605263157898</v>
      </c>
      <c r="F413" s="168">
        <f>D413*E413</f>
        <v>5886.4940789473694</v>
      </c>
      <c r="G413" s="165">
        <v>136</v>
      </c>
      <c r="H413" s="170">
        <f>F413*G413</f>
        <v>800563.1947368423</v>
      </c>
    </row>
    <row r="414" spans="1:10" x14ac:dyDescent="0.25">
      <c r="A414" s="24">
        <f>A$11</f>
        <v>1642</v>
      </c>
      <c r="B414" s="291">
        <f t="shared" si="83"/>
        <v>3.1407035175879394E-2</v>
      </c>
      <c r="C414" s="23">
        <f t="shared" si="84"/>
        <v>7</v>
      </c>
      <c r="D414" s="168">
        <v>25</v>
      </c>
      <c r="E414" s="169">
        <f>TREND(E408:E412,C408:C412,C414)</f>
        <v>309.81381578947367</v>
      </c>
      <c r="F414" s="168">
        <f>D414*E414</f>
        <v>7745.3453947368416</v>
      </c>
      <c r="G414" s="229">
        <f>'DDS Rates for Amend'!AF9</f>
        <v>141</v>
      </c>
      <c r="H414" s="170">
        <f>F414*G414</f>
        <v>1092093.7006578946</v>
      </c>
      <c r="I414" s="18" t="s">
        <v>15</v>
      </c>
      <c r="J414" s="136">
        <f>(D414-D413)/D413</f>
        <v>0.21951219512195122</v>
      </c>
    </row>
    <row r="415" spans="1:10" x14ac:dyDescent="0.25">
      <c r="A415" s="24">
        <f>A$12</f>
        <v>1692</v>
      </c>
      <c r="B415" s="291">
        <f t="shared" si="83"/>
        <v>3.0450669914738125E-2</v>
      </c>
      <c r="C415" s="23">
        <f t="shared" si="84"/>
        <v>8</v>
      </c>
      <c r="D415" s="168">
        <v>25</v>
      </c>
      <c r="E415" s="169">
        <f>TREND(E408:E412,C408:C412,C415)</f>
        <v>332.48157894736846</v>
      </c>
      <c r="F415" s="168">
        <f>D415*E415</f>
        <v>8312.0394736842118</v>
      </c>
      <c r="G415" s="229">
        <f>'DDS Rates for Amend'!AF10</f>
        <v>152</v>
      </c>
      <c r="H415" s="170">
        <f>F415*G415</f>
        <v>1263430.0000000002</v>
      </c>
      <c r="I415" s="18" t="s">
        <v>15</v>
      </c>
      <c r="J415" s="136">
        <f>(D415-D414)/D414</f>
        <v>0</v>
      </c>
    </row>
    <row r="416" spans="1:10" x14ac:dyDescent="0.25">
      <c r="A416" s="24">
        <f>A$13</f>
        <v>1722</v>
      </c>
      <c r="B416" s="291">
        <f t="shared" si="83"/>
        <v>1.7730496453900711E-2</v>
      </c>
      <c r="C416" s="23">
        <f t="shared" si="84"/>
        <v>9</v>
      </c>
      <c r="D416" s="168">
        <v>26</v>
      </c>
      <c r="E416" s="169">
        <f>TREND(E408:E412,C408:C412,C416)</f>
        <v>355.14934210526314</v>
      </c>
      <c r="F416" s="168">
        <f>D416*E416</f>
        <v>9233.882894736842</v>
      </c>
      <c r="G416" s="229">
        <f>'DDS Rates for Amend'!AF11</f>
        <v>152.45599999999999</v>
      </c>
      <c r="H416" s="170">
        <f>F416*G416</f>
        <v>1407760.8505999998</v>
      </c>
      <c r="I416" s="18" t="s">
        <v>15</v>
      </c>
      <c r="J416" s="136">
        <f>(D416-D415)/D415</f>
        <v>0.04</v>
      </c>
    </row>
    <row r="417" spans="1:17" x14ac:dyDescent="0.25">
      <c r="A417" s="24">
        <f>A$14</f>
        <v>1752</v>
      </c>
      <c r="B417" s="291">
        <f t="shared" si="83"/>
        <v>1.7421602787456445E-2</v>
      </c>
      <c r="C417" s="23">
        <f t="shared" si="84"/>
        <v>10</v>
      </c>
      <c r="D417" s="168">
        <v>26</v>
      </c>
      <c r="E417" s="169">
        <v>365</v>
      </c>
      <c r="F417" s="168">
        <f>D417*E417</f>
        <v>9490</v>
      </c>
      <c r="G417" s="229">
        <f>'DDS Rates for Amend'!AF12</f>
        <v>155.81003199999998</v>
      </c>
      <c r="H417" s="170">
        <f>F417*G417</f>
        <v>1478637.2036799998</v>
      </c>
      <c r="I417" s="18" t="s">
        <v>15</v>
      </c>
      <c r="J417" s="136">
        <f>(D417-D416)/D416</f>
        <v>0</v>
      </c>
    </row>
    <row r="418" spans="1:17" x14ac:dyDescent="0.25">
      <c r="C418"/>
      <c r="D418" s="161"/>
      <c r="E418" s="155"/>
      <c r="F418"/>
      <c r="G418"/>
      <c r="H418"/>
    </row>
    <row r="419" spans="1:17" x14ac:dyDescent="0.25">
      <c r="A419" s="376" t="s">
        <v>237</v>
      </c>
      <c r="B419" s="377"/>
      <c r="C419" s="377"/>
      <c r="D419" s="378"/>
      <c r="E419" s="153"/>
      <c r="F419" s="372"/>
      <c r="G419" s="372"/>
      <c r="H419" s="372"/>
    </row>
    <row r="420" spans="1:17" x14ac:dyDescent="0.25">
      <c r="A420" s="289" t="s">
        <v>91</v>
      </c>
      <c r="B420" s="289" t="s">
        <v>92</v>
      </c>
      <c r="C420" s="72" t="s">
        <v>312</v>
      </c>
      <c r="D420" s="160" t="s">
        <v>300</v>
      </c>
      <c r="E420" s="154" t="s">
        <v>301</v>
      </c>
      <c r="F420" s="42" t="s">
        <v>304</v>
      </c>
      <c r="G420" s="43" t="s">
        <v>302</v>
      </c>
      <c r="H420" s="72" t="s">
        <v>303</v>
      </c>
    </row>
    <row r="421" spans="1:17" x14ac:dyDescent="0.25">
      <c r="A421" s="24">
        <f>A$5</f>
        <v>1182</v>
      </c>
      <c r="B421" s="290"/>
      <c r="C421" s="58">
        <v>1</v>
      </c>
      <c r="D421" s="36">
        <f>'linked - DO NOT USE or DELETE'!D40</f>
        <v>7</v>
      </c>
      <c r="E421" s="25">
        <f>IF(F421=0,0,F421/D421)</f>
        <v>99.714285714285708</v>
      </c>
      <c r="F421" s="36">
        <f>'linked - DO NOT USE or DELETE'!F40</f>
        <v>698</v>
      </c>
      <c r="G421" s="27">
        <f>H421/F421</f>
        <v>150.47277936962752</v>
      </c>
      <c r="H421" s="37">
        <f>'linked - DO NOT USE or DELETE'!H40</f>
        <v>105030</v>
      </c>
      <c r="J421" s="384" t="s">
        <v>39</v>
      </c>
      <c r="K421" s="385"/>
      <c r="L421" s="385"/>
      <c r="M421" s="385"/>
      <c r="N421" s="385"/>
      <c r="O421" s="385"/>
      <c r="P421" s="385"/>
      <c r="Q421" s="386"/>
    </row>
    <row r="422" spans="1:17" x14ac:dyDescent="0.25">
      <c r="A422" s="24">
        <f>A$6</f>
        <v>1288</v>
      </c>
      <c r="B422" s="291">
        <f>(A422-A421)/A421</f>
        <v>8.9678510998307953E-2</v>
      </c>
      <c r="C422" s="61">
        <v>2</v>
      </c>
      <c r="D422" s="36">
        <f>'linked - DO NOT USE or DELETE'!I40</f>
        <v>25</v>
      </c>
      <c r="E422" s="25">
        <f>IF(F422=0,0,F422/D422)</f>
        <v>152.52000000000001</v>
      </c>
      <c r="F422" s="36">
        <f>'linked - DO NOT USE or DELETE'!K40</f>
        <v>3813</v>
      </c>
      <c r="G422" s="27">
        <f>H422/F422</f>
        <v>152.89299763965383</v>
      </c>
      <c r="H422" s="37">
        <f>'linked - DO NOT USE or DELETE'!M40</f>
        <v>582981</v>
      </c>
      <c r="J422" s="387"/>
      <c r="K422" s="388"/>
      <c r="L422" s="388"/>
      <c r="M422" s="388"/>
      <c r="N422" s="388"/>
      <c r="O422" s="388"/>
      <c r="P422" s="388"/>
      <c r="Q422" s="389"/>
    </row>
    <row r="423" spans="1:17" x14ac:dyDescent="0.25">
      <c r="A423" s="24">
        <f>A$7</f>
        <v>1495</v>
      </c>
      <c r="B423" s="291">
        <f t="shared" ref="B423:B430" si="85">(A423-A422)/A422</f>
        <v>0.16071428571428573</v>
      </c>
      <c r="C423" s="61">
        <v>3</v>
      </c>
      <c r="D423" s="36">
        <f>'linked - DO NOT USE or DELETE'!N40</f>
        <v>39</v>
      </c>
      <c r="E423" s="25">
        <f>IF(F423=0,0,F423/D423)</f>
        <v>239.25641025641025</v>
      </c>
      <c r="F423" s="36">
        <f>'linked - DO NOT USE or DELETE'!P40</f>
        <v>9331</v>
      </c>
      <c r="G423" s="27">
        <f>H423/F423</f>
        <v>152.95080913085414</v>
      </c>
      <c r="H423" s="38">
        <f>'linked - DO NOT USE or DELETE'!R40</f>
        <v>1427184</v>
      </c>
      <c r="J423" s="387"/>
      <c r="K423" s="388"/>
      <c r="L423" s="388"/>
      <c r="M423" s="388"/>
      <c r="N423" s="388"/>
      <c r="O423" s="388"/>
      <c r="P423" s="388"/>
      <c r="Q423" s="389"/>
    </row>
    <row r="424" spans="1:17" x14ac:dyDescent="0.25">
      <c r="A424" s="24">
        <f>A$8</f>
        <v>1470</v>
      </c>
      <c r="B424" s="291">
        <f t="shared" si="85"/>
        <v>-1.6722408026755852E-2</v>
      </c>
      <c r="C424" s="61">
        <f t="shared" ref="C424:C430" si="86">C423+1</f>
        <v>4</v>
      </c>
      <c r="D424" s="36">
        <f>'linked - DO NOT USE or DELETE'!S40</f>
        <v>56</v>
      </c>
      <c r="E424" s="25">
        <f>IF(F424=0,0,F424/D424)</f>
        <v>202.83928571428572</v>
      </c>
      <c r="F424" s="36">
        <f>'linked - DO NOT USE or DELETE'!U40</f>
        <v>11359</v>
      </c>
      <c r="G424" s="27">
        <f>H424/F424</f>
        <v>152.27638876661678</v>
      </c>
      <c r="H424" s="38">
        <f>'linked - DO NOT USE or DELETE'!W40</f>
        <v>1729707.5</v>
      </c>
      <c r="J424" s="387"/>
      <c r="K424" s="388"/>
      <c r="L424" s="388"/>
      <c r="M424" s="388"/>
      <c r="N424" s="388"/>
      <c r="O424" s="388"/>
      <c r="P424" s="388"/>
      <c r="Q424" s="389"/>
    </row>
    <row r="425" spans="1:17" x14ac:dyDescent="0.25">
      <c r="A425" s="24">
        <f>A$9</f>
        <v>1542</v>
      </c>
      <c r="B425" s="291">
        <f t="shared" si="85"/>
        <v>4.8979591836734691E-2</v>
      </c>
      <c r="C425" s="61">
        <f t="shared" si="86"/>
        <v>5</v>
      </c>
      <c r="D425" s="36">
        <f>'linked - DO NOT USE or DELETE'!X40</f>
        <v>60</v>
      </c>
      <c r="E425" s="25">
        <f>IF(F425=0,0,F425/D425)</f>
        <v>267.33333333333331</v>
      </c>
      <c r="F425" s="36">
        <f>'linked - DO NOT USE or DELETE'!Z40</f>
        <v>16040</v>
      </c>
      <c r="G425" s="27">
        <f>H425/F425</f>
        <v>152.88129675810472</v>
      </c>
      <c r="H425" s="38">
        <f>'linked - DO NOT USE or DELETE'!AB40</f>
        <v>2452216</v>
      </c>
      <c r="J425" s="387"/>
      <c r="K425" s="388"/>
      <c r="L425" s="388"/>
      <c r="M425" s="388"/>
      <c r="N425" s="388"/>
      <c r="O425" s="388"/>
      <c r="P425" s="388"/>
      <c r="Q425" s="389"/>
    </row>
    <row r="426" spans="1:17" x14ac:dyDescent="0.25">
      <c r="A426" s="24">
        <f>A$10</f>
        <v>1592</v>
      </c>
      <c r="B426" s="291">
        <f t="shared" si="85"/>
        <v>3.2425421530479899E-2</v>
      </c>
      <c r="C426" s="23">
        <f t="shared" si="86"/>
        <v>6</v>
      </c>
      <c r="D426" s="168">
        <f>D425*(1-0.036)</f>
        <v>57.839999999999996</v>
      </c>
      <c r="E426" s="172">
        <f>TREND(E$423:E$425,C$423:C$425,C426)</f>
        <v>264.55326617826614</v>
      </c>
      <c r="F426" s="168">
        <f>D426*E426</f>
        <v>15301.760915750912</v>
      </c>
      <c r="G426" s="165">
        <v>153</v>
      </c>
      <c r="H426" s="170">
        <f>F426*G426</f>
        <v>2341169.4201098895</v>
      </c>
      <c r="J426" s="387"/>
      <c r="K426" s="388"/>
      <c r="L426" s="388"/>
      <c r="M426" s="388"/>
      <c r="N426" s="388"/>
      <c r="O426" s="388"/>
      <c r="P426" s="388"/>
      <c r="Q426" s="389"/>
    </row>
    <row r="427" spans="1:17" x14ac:dyDescent="0.25">
      <c r="A427" s="24">
        <f>A$11</f>
        <v>1642</v>
      </c>
      <c r="B427" s="291">
        <f t="shared" si="85"/>
        <v>3.1407035175879394E-2</v>
      </c>
      <c r="C427" s="23">
        <f t="shared" si="86"/>
        <v>7</v>
      </c>
      <c r="D427" s="168">
        <v>27</v>
      </c>
      <c r="E427" s="172">
        <f t="shared" ref="E427:E430" si="87">TREND(E$423:E$425,C$423:C$425,C427)</f>
        <v>278.59172771672769</v>
      </c>
      <c r="F427" s="168">
        <f>D427*E427</f>
        <v>7521.9766483516478</v>
      </c>
      <c r="G427" s="229">
        <f>'DDS Rates for Amend'!AG9</f>
        <v>151</v>
      </c>
      <c r="H427" s="170">
        <f>F427*G427</f>
        <v>1135818.4739010988</v>
      </c>
      <c r="I427" s="18" t="s">
        <v>15</v>
      </c>
      <c r="J427" s="387"/>
      <c r="K427" s="388"/>
      <c r="L427" s="388"/>
      <c r="M427" s="388"/>
      <c r="N427" s="388"/>
      <c r="O427" s="388"/>
      <c r="P427" s="388"/>
      <c r="Q427" s="389"/>
    </row>
    <row r="428" spans="1:17" x14ac:dyDescent="0.25">
      <c r="A428" s="24">
        <f>A$12</f>
        <v>1692</v>
      </c>
      <c r="B428" s="291">
        <f t="shared" si="85"/>
        <v>3.0450669914738125E-2</v>
      </c>
      <c r="C428" s="23">
        <f t="shared" si="86"/>
        <v>8</v>
      </c>
      <c r="D428" s="168">
        <v>30</v>
      </c>
      <c r="E428" s="172">
        <f t="shared" si="87"/>
        <v>292.63018925518918</v>
      </c>
      <c r="F428" s="168">
        <f>D428*E428</f>
        <v>8778.9056776556754</v>
      </c>
      <c r="G428" s="229">
        <f>'DDS Rates for Amend'!AG10</f>
        <v>170</v>
      </c>
      <c r="H428" s="170">
        <f>F428*G428</f>
        <v>1492413.9652014647</v>
      </c>
      <c r="I428" s="18" t="s">
        <v>15</v>
      </c>
      <c r="J428" s="387"/>
      <c r="K428" s="388"/>
      <c r="L428" s="388"/>
      <c r="M428" s="388"/>
      <c r="N428" s="388"/>
      <c r="O428" s="388"/>
      <c r="P428" s="388"/>
      <c r="Q428" s="389"/>
    </row>
    <row r="429" spans="1:17" x14ac:dyDescent="0.25">
      <c r="A429" s="24">
        <f>A$13</f>
        <v>1722</v>
      </c>
      <c r="B429" s="291">
        <f t="shared" si="85"/>
        <v>1.7730496453900711E-2</v>
      </c>
      <c r="C429" s="23">
        <f t="shared" si="86"/>
        <v>9</v>
      </c>
      <c r="D429" s="168">
        <v>31</v>
      </c>
      <c r="E429" s="172">
        <f t="shared" si="87"/>
        <v>306.66865079365073</v>
      </c>
      <c r="F429" s="168">
        <f>D429*E429</f>
        <v>9506.7281746031731</v>
      </c>
      <c r="G429" s="229">
        <f>'DDS Rates for Amend'!AG11</f>
        <v>170.51</v>
      </c>
      <c r="H429" s="170">
        <f>F429*G429</f>
        <v>1620992.221051587</v>
      </c>
      <c r="I429" s="18" t="s">
        <v>15</v>
      </c>
      <c r="J429" s="387"/>
      <c r="K429" s="388"/>
      <c r="L429" s="388"/>
      <c r="M429" s="388"/>
      <c r="N429" s="388"/>
      <c r="O429" s="388"/>
      <c r="P429" s="388"/>
      <c r="Q429" s="389"/>
    </row>
    <row r="430" spans="1:17" x14ac:dyDescent="0.25">
      <c r="A430" s="24">
        <f>A$14</f>
        <v>1752</v>
      </c>
      <c r="B430" s="291">
        <f t="shared" si="85"/>
        <v>1.7421602787456445E-2</v>
      </c>
      <c r="C430" s="23">
        <f t="shared" si="86"/>
        <v>10</v>
      </c>
      <c r="D430" s="168">
        <v>31</v>
      </c>
      <c r="E430" s="172">
        <f t="shared" si="87"/>
        <v>320.70711233211227</v>
      </c>
      <c r="F430" s="168">
        <f>D430*E430</f>
        <v>9941.9204822954798</v>
      </c>
      <c r="G430" s="229">
        <f>'DDS Rates for Amend'!AG12</f>
        <v>174.26121999999998</v>
      </c>
      <c r="H430" s="170">
        <f>F430*G430</f>
        <v>1732491.1923877986</v>
      </c>
      <c r="I430" s="18" t="s">
        <v>15</v>
      </c>
      <c r="J430" s="390"/>
      <c r="K430" s="391"/>
      <c r="L430" s="391"/>
      <c r="M430" s="391"/>
      <c r="N430" s="391"/>
      <c r="O430" s="391"/>
      <c r="P430" s="391"/>
      <c r="Q430" s="392"/>
    </row>
    <row r="431" spans="1:17" x14ac:dyDescent="0.25">
      <c r="C431"/>
      <c r="D431" s="161"/>
      <c r="E431" s="155"/>
      <c r="F431"/>
      <c r="G431"/>
      <c r="H431"/>
    </row>
    <row r="432" spans="1:17" x14ac:dyDescent="0.25">
      <c r="A432" s="376" t="s">
        <v>210</v>
      </c>
      <c r="B432" s="377"/>
      <c r="C432" s="377"/>
      <c r="D432" s="378"/>
      <c r="E432" s="153"/>
      <c r="F432" s="372"/>
      <c r="G432" s="372"/>
      <c r="H432" s="372"/>
    </row>
    <row r="433" spans="1:17" x14ac:dyDescent="0.25">
      <c r="A433" s="289" t="s">
        <v>91</v>
      </c>
      <c r="B433" s="289" t="s">
        <v>92</v>
      </c>
      <c r="C433" s="72" t="s">
        <v>312</v>
      </c>
      <c r="D433" s="160" t="s">
        <v>300</v>
      </c>
      <c r="E433" s="154" t="s">
        <v>301</v>
      </c>
      <c r="F433" s="42" t="s">
        <v>304</v>
      </c>
      <c r="G433" s="43" t="s">
        <v>302</v>
      </c>
      <c r="H433" s="72" t="s">
        <v>303</v>
      </c>
    </row>
    <row r="434" spans="1:17" x14ac:dyDescent="0.25">
      <c r="A434" s="24">
        <f>A$5</f>
        <v>1182</v>
      </c>
      <c r="B434" s="290"/>
      <c r="C434" s="58">
        <v>1</v>
      </c>
      <c r="D434" s="36">
        <f>'linked - DO NOT USE or DELETE'!D41</f>
        <v>11</v>
      </c>
      <c r="E434" s="25">
        <f>IF(F434=0,0,F434/D434)</f>
        <v>61.454545454545453</v>
      </c>
      <c r="F434" s="36">
        <f>'linked - DO NOT USE or DELETE'!F41</f>
        <v>676</v>
      </c>
      <c r="G434" s="27">
        <f>H434/F434</f>
        <v>196</v>
      </c>
      <c r="H434" s="37">
        <f>'linked - DO NOT USE or DELETE'!H41</f>
        <v>132496</v>
      </c>
      <c r="J434" s="384" t="s">
        <v>64</v>
      </c>
      <c r="K434" s="385"/>
      <c r="L434" s="385"/>
      <c r="M434" s="385"/>
      <c r="N434" s="385"/>
      <c r="O434" s="385"/>
      <c r="P434" s="385"/>
      <c r="Q434" s="386"/>
    </row>
    <row r="435" spans="1:17" x14ac:dyDescent="0.25">
      <c r="A435" s="24">
        <f>A$6</f>
        <v>1288</v>
      </c>
      <c r="B435" s="291">
        <f>(A435-A434)/A434</f>
        <v>8.9678510998307953E-2</v>
      </c>
      <c r="C435" s="61">
        <v>2</v>
      </c>
      <c r="D435" s="36">
        <f>'linked - DO NOT USE or DELETE'!I41</f>
        <v>22</v>
      </c>
      <c r="E435" s="25">
        <f>IF(F435=0,0,F435/D435)</f>
        <v>208.40909090909091</v>
      </c>
      <c r="F435" s="36">
        <f>'linked - DO NOT USE or DELETE'!K41</f>
        <v>4585</v>
      </c>
      <c r="G435" s="27">
        <f>H435/F435</f>
        <v>195.09552889858233</v>
      </c>
      <c r="H435" s="37">
        <f>'linked - DO NOT USE or DELETE'!M41</f>
        <v>894513</v>
      </c>
      <c r="J435" s="387"/>
      <c r="K435" s="388"/>
      <c r="L435" s="388"/>
      <c r="M435" s="388"/>
      <c r="N435" s="388"/>
      <c r="O435" s="388"/>
      <c r="P435" s="388"/>
      <c r="Q435" s="389"/>
    </row>
    <row r="436" spans="1:17" x14ac:dyDescent="0.25">
      <c r="A436" s="24">
        <f>A$7</f>
        <v>1495</v>
      </c>
      <c r="B436" s="291">
        <f t="shared" ref="B436:B443" si="88">(A436-A435)/A435</f>
        <v>0.16071428571428573</v>
      </c>
      <c r="C436" s="61">
        <v>3</v>
      </c>
      <c r="D436" s="36">
        <f>'linked - DO NOT USE or DELETE'!N41</f>
        <v>23</v>
      </c>
      <c r="E436" s="25">
        <f>IF(F436=0,0,F436/D436)</f>
        <v>290.6521739130435</v>
      </c>
      <c r="F436" s="36">
        <f>'linked - DO NOT USE or DELETE'!P41</f>
        <v>6685</v>
      </c>
      <c r="G436" s="27">
        <f>H436/F436</f>
        <v>195.99177262528048</v>
      </c>
      <c r="H436" s="38">
        <f>'linked - DO NOT USE or DELETE'!R41</f>
        <v>1310205</v>
      </c>
      <c r="J436" s="387"/>
      <c r="K436" s="388"/>
      <c r="L436" s="388"/>
      <c r="M436" s="388"/>
      <c r="N436" s="388"/>
      <c r="O436" s="388"/>
      <c r="P436" s="388"/>
      <c r="Q436" s="389"/>
    </row>
    <row r="437" spans="1:17" x14ac:dyDescent="0.25">
      <c r="A437" s="24">
        <f>A$8</f>
        <v>1470</v>
      </c>
      <c r="B437" s="291">
        <f t="shared" si="88"/>
        <v>-1.6722408026755852E-2</v>
      </c>
      <c r="C437" s="61">
        <f t="shared" ref="C437:C443" si="89">C436+1</f>
        <v>4</v>
      </c>
      <c r="D437" s="36">
        <f>'linked - DO NOT USE or DELETE'!S41</f>
        <v>24</v>
      </c>
      <c r="E437" s="25">
        <f>IF(F437=0,0,F437/D437)</f>
        <v>276.95833333333331</v>
      </c>
      <c r="F437" s="36">
        <f>'linked - DO NOT USE or DELETE'!U41</f>
        <v>6647</v>
      </c>
      <c r="G437" s="27">
        <f>H437/F437</f>
        <v>196</v>
      </c>
      <c r="H437" s="38">
        <f>'linked - DO NOT USE or DELETE'!W41</f>
        <v>1302812</v>
      </c>
      <c r="J437" s="387"/>
      <c r="K437" s="388"/>
      <c r="L437" s="388"/>
      <c r="M437" s="388"/>
      <c r="N437" s="388"/>
      <c r="O437" s="388"/>
      <c r="P437" s="388"/>
      <c r="Q437" s="389"/>
    </row>
    <row r="438" spans="1:17" x14ac:dyDescent="0.25">
      <c r="A438" s="24">
        <f>A$9</f>
        <v>1542</v>
      </c>
      <c r="B438" s="291">
        <f t="shared" si="88"/>
        <v>4.8979591836734691E-2</v>
      </c>
      <c r="C438" s="61">
        <f t="shared" si="89"/>
        <v>5</v>
      </c>
      <c r="D438" s="36">
        <f>'linked - DO NOT USE or DELETE'!X41</f>
        <v>19</v>
      </c>
      <c r="E438" s="25">
        <f>IF(F438=0,0,F438/D438)</f>
        <v>315.89473684210526</v>
      </c>
      <c r="F438" s="36">
        <f>'linked - DO NOT USE or DELETE'!Z41</f>
        <v>6002</v>
      </c>
      <c r="G438" s="27">
        <f>H438/F438</f>
        <v>196</v>
      </c>
      <c r="H438" s="38">
        <f>'linked - DO NOT USE or DELETE'!AB41</f>
        <v>1176392</v>
      </c>
      <c r="J438" s="387"/>
      <c r="K438" s="388"/>
      <c r="L438" s="388"/>
      <c r="M438" s="388"/>
      <c r="N438" s="388"/>
      <c r="O438" s="388"/>
      <c r="P438" s="388"/>
      <c r="Q438" s="389"/>
    </row>
    <row r="439" spans="1:17" x14ac:dyDescent="0.25">
      <c r="A439" s="24">
        <f>A$10</f>
        <v>1592</v>
      </c>
      <c r="B439" s="291">
        <f t="shared" si="88"/>
        <v>3.2425421530479899E-2</v>
      </c>
      <c r="C439" s="23">
        <f t="shared" si="89"/>
        <v>6</v>
      </c>
      <c r="D439" s="168">
        <f>TREND(D$436:D$438,A$436:A$438,A439)</f>
        <v>15.592042903467203</v>
      </c>
      <c r="E439" s="172">
        <f>IF(TREND(E$435:E$438,C$435:C$438,C439)&lt;366,TREND(E$435:E$438,C$435:C$438,C439),365)</f>
        <v>350.16935805422645</v>
      </c>
      <c r="F439" s="168">
        <f>D439*E439</f>
        <v>5459.8556542610677</v>
      </c>
      <c r="G439" s="165">
        <v>196</v>
      </c>
      <c r="H439" s="170">
        <f>F439*G439</f>
        <v>1070131.7082351693</v>
      </c>
      <c r="J439" s="387"/>
      <c r="K439" s="388"/>
      <c r="L439" s="388"/>
      <c r="M439" s="388"/>
      <c r="N439" s="388"/>
      <c r="O439" s="388"/>
      <c r="P439" s="388"/>
      <c r="Q439" s="389"/>
    </row>
    <row r="440" spans="1:17" x14ac:dyDescent="0.25">
      <c r="A440" s="24">
        <f>A$11</f>
        <v>1642</v>
      </c>
      <c r="B440" s="291">
        <f t="shared" si="88"/>
        <v>3.1407035175879394E-2</v>
      </c>
      <c r="C440" s="23">
        <f t="shared" si="89"/>
        <v>7</v>
      </c>
      <c r="D440" s="168">
        <v>24</v>
      </c>
      <c r="E440" s="172">
        <f t="shared" ref="E440:E443" si="90">IF(TREND(E$435:E$438,C$435:C$438,C440)&lt;366,TREND(E$435:E$438,C$435:C$438,C440),365)</f>
        <v>365</v>
      </c>
      <c r="F440" s="168">
        <f>D440*E440</f>
        <v>8760</v>
      </c>
      <c r="G440" s="229">
        <f>'DDS Rates for Amend'!AH9</f>
        <v>203</v>
      </c>
      <c r="H440" s="170">
        <f>F440*G440</f>
        <v>1778280</v>
      </c>
      <c r="I440" s="18" t="s">
        <v>15</v>
      </c>
      <c r="J440" s="387"/>
      <c r="K440" s="388"/>
      <c r="L440" s="388"/>
      <c r="M440" s="388"/>
      <c r="N440" s="388"/>
      <c r="O440" s="388"/>
      <c r="P440" s="388"/>
      <c r="Q440" s="389"/>
    </row>
    <row r="441" spans="1:17" x14ac:dyDescent="0.25">
      <c r="A441" s="24">
        <f>A$12</f>
        <v>1692</v>
      </c>
      <c r="B441" s="291">
        <f t="shared" si="88"/>
        <v>3.0450669914738125E-2</v>
      </c>
      <c r="C441" s="23">
        <f t="shared" si="89"/>
        <v>8</v>
      </c>
      <c r="D441" s="168">
        <v>24</v>
      </c>
      <c r="E441" s="172">
        <f t="shared" si="90"/>
        <v>365</v>
      </c>
      <c r="F441" s="168">
        <f>D441*E441</f>
        <v>8760</v>
      </c>
      <c r="G441" s="229">
        <f>'DDS Rates for Amend'!AH10</f>
        <v>221</v>
      </c>
      <c r="H441" s="170">
        <f>F441*G441</f>
        <v>1935960</v>
      </c>
      <c r="I441" s="18" t="s">
        <v>15</v>
      </c>
      <c r="J441" s="387"/>
      <c r="K441" s="388"/>
      <c r="L441" s="388"/>
      <c r="M441" s="388"/>
      <c r="N441" s="388"/>
      <c r="O441" s="388"/>
      <c r="P441" s="388"/>
      <c r="Q441" s="389"/>
    </row>
    <row r="442" spans="1:17" x14ac:dyDescent="0.25">
      <c r="A442" s="24">
        <f>A$13</f>
        <v>1722</v>
      </c>
      <c r="B442" s="291">
        <f t="shared" si="88"/>
        <v>1.7730496453900711E-2</v>
      </c>
      <c r="C442" s="23">
        <f t="shared" si="89"/>
        <v>9</v>
      </c>
      <c r="D442" s="168">
        <v>25</v>
      </c>
      <c r="E442" s="172">
        <f t="shared" si="90"/>
        <v>365</v>
      </c>
      <c r="F442" s="168">
        <f>D442*E442</f>
        <v>9125</v>
      </c>
      <c r="G442" s="229">
        <f>'DDS Rates for Amend'!AH11</f>
        <v>221.66299999999998</v>
      </c>
      <c r="H442" s="170">
        <f>F442*G442</f>
        <v>2022674.8749999998</v>
      </c>
      <c r="I442" s="18" t="s">
        <v>15</v>
      </c>
      <c r="J442" s="387"/>
      <c r="K442" s="388"/>
      <c r="L442" s="388"/>
      <c r="M442" s="388"/>
      <c r="N442" s="388"/>
      <c r="O442" s="388"/>
      <c r="P442" s="388"/>
      <c r="Q442" s="389"/>
    </row>
    <row r="443" spans="1:17" x14ac:dyDescent="0.25">
      <c r="A443" s="24">
        <f>A$14</f>
        <v>1752</v>
      </c>
      <c r="B443" s="291">
        <f t="shared" si="88"/>
        <v>1.7421602787456445E-2</v>
      </c>
      <c r="C443" s="23">
        <f t="shared" si="89"/>
        <v>10</v>
      </c>
      <c r="D443" s="168">
        <v>25</v>
      </c>
      <c r="E443" s="172">
        <f t="shared" si="90"/>
        <v>365</v>
      </c>
      <c r="F443" s="168">
        <f>D443*E443</f>
        <v>9125</v>
      </c>
      <c r="G443" s="229">
        <f>'DDS Rates for Amend'!AH12</f>
        <v>226.53958599999999</v>
      </c>
      <c r="H443" s="170">
        <f>F443*G443</f>
        <v>2067173.7222499999</v>
      </c>
      <c r="I443" s="18" t="s">
        <v>15</v>
      </c>
      <c r="J443" s="390"/>
      <c r="K443" s="391"/>
      <c r="L443" s="391"/>
      <c r="M443" s="391"/>
      <c r="N443" s="391"/>
      <c r="O443" s="391"/>
      <c r="P443" s="391"/>
      <c r="Q443" s="392"/>
    </row>
    <row r="444" spans="1:17" x14ac:dyDescent="0.25">
      <c r="C444"/>
      <c r="D444" s="161"/>
      <c r="E444" s="155"/>
      <c r="F444"/>
      <c r="G444"/>
      <c r="H444"/>
    </row>
    <row r="445" spans="1:17" x14ac:dyDescent="0.25">
      <c r="A445" s="376" t="s">
        <v>211</v>
      </c>
      <c r="B445" s="377"/>
      <c r="C445" s="377"/>
      <c r="D445" s="378"/>
      <c r="E445" s="153"/>
      <c r="F445" s="372"/>
      <c r="G445" s="372"/>
      <c r="H445" s="372"/>
      <c r="J445" s="171"/>
    </row>
    <row r="446" spans="1:17" x14ac:dyDescent="0.25">
      <c r="A446" s="289" t="s">
        <v>91</v>
      </c>
      <c r="B446" s="289" t="s">
        <v>92</v>
      </c>
      <c r="C446" s="72" t="s">
        <v>312</v>
      </c>
      <c r="D446" s="160" t="s">
        <v>300</v>
      </c>
      <c r="E446" s="154" t="s">
        <v>301</v>
      </c>
      <c r="F446" s="42" t="s">
        <v>304</v>
      </c>
      <c r="G446" s="43" t="s">
        <v>302</v>
      </c>
      <c r="H446" s="72" t="s">
        <v>303</v>
      </c>
      <c r="J446" s="293"/>
    </row>
    <row r="447" spans="1:17" x14ac:dyDescent="0.25">
      <c r="A447" s="24">
        <f>A$5</f>
        <v>1182</v>
      </c>
      <c r="B447" s="290"/>
      <c r="C447" s="58">
        <v>1</v>
      </c>
      <c r="D447" s="36">
        <f>'linked - DO NOT USE or DELETE'!D42</f>
        <v>4</v>
      </c>
      <c r="E447" s="25">
        <f>IF(F447=0,0,F447/D447)</f>
        <v>38.75</v>
      </c>
      <c r="F447" s="36">
        <f>'linked - DO NOT USE or DELETE'!F42</f>
        <v>155</v>
      </c>
      <c r="G447" s="27">
        <f>H447/F447</f>
        <v>134.89354838709679</v>
      </c>
      <c r="H447" s="37">
        <f>'linked - DO NOT USE or DELETE'!H42</f>
        <v>20908.5</v>
      </c>
    </row>
    <row r="448" spans="1:17" x14ac:dyDescent="0.25">
      <c r="A448" s="24">
        <f>A$6</f>
        <v>1288</v>
      </c>
      <c r="B448" s="291">
        <f>(A448-A447)/A447</f>
        <v>8.9678510998307953E-2</v>
      </c>
      <c r="C448" s="61">
        <v>2</v>
      </c>
      <c r="D448" s="36">
        <f>'linked - DO NOT USE or DELETE'!I42</f>
        <v>6</v>
      </c>
      <c r="E448" s="25">
        <f>IF(F448=0,0,F448/D448)</f>
        <v>285.16666666666669</v>
      </c>
      <c r="F448" s="36">
        <f>'linked - DO NOT USE or DELETE'!K42</f>
        <v>1711</v>
      </c>
      <c r="G448" s="27">
        <f>H448/F448</f>
        <v>99.82856224430158</v>
      </c>
      <c r="H448" s="37">
        <f>'linked - DO NOT USE or DELETE'!M42</f>
        <v>170806.67</v>
      </c>
    </row>
    <row r="449" spans="1:10" x14ac:dyDescent="0.25">
      <c r="A449" s="24">
        <f>A$7</f>
        <v>1495</v>
      </c>
      <c r="B449" s="291">
        <f t="shared" ref="B449:B456" si="91">(A449-A448)/A448</f>
        <v>0.16071428571428573</v>
      </c>
      <c r="C449" s="61">
        <v>3</v>
      </c>
      <c r="D449" s="36">
        <f>'linked - DO NOT USE or DELETE'!N42</f>
        <v>7</v>
      </c>
      <c r="E449" s="25">
        <f>IF(F449=0,0,F449/D449)</f>
        <v>286.14285714285717</v>
      </c>
      <c r="F449" s="36">
        <f>'linked - DO NOT USE or DELETE'!P42</f>
        <v>2003</v>
      </c>
      <c r="G449" s="27">
        <f>H449/F449</f>
        <v>101.03817274088868</v>
      </c>
      <c r="H449" s="38">
        <f>'linked - DO NOT USE or DELETE'!R42</f>
        <v>202379.46000000002</v>
      </c>
    </row>
    <row r="450" spans="1:10" x14ac:dyDescent="0.25">
      <c r="A450" s="24">
        <f>A$8</f>
        <v>1470</v>
      </c>
      <c r="B450" s="291">
        <f t="shared" si="91"/>
        <v>-1.6722408026755852E-2</v>
      </c>
      <c r="C450" s="61">
        <f t="shared" ref="C450:C456" si="92">C449+1</f>
        <v>4</v>
      </c>
      <c r="D450" s="36">
        <f>'linked - DO NOT USE or DELETE'!S42</f>
        <v>5</v>
      </c>
      <c r="E450" s="25">
        <f>IF(F450=0,0,F450/D450)</f>
        <v>264.39999999999998</v>
      </c>
      <c r="F450" s="36">
        <f>'linked - DO NOT USE or DELETE'!U42</f>
        <v>1322</v>
      </c>
      <c r="G450" s="27">
        <f>H450/F450</f>
        <v>94.906172465960665</v>
      </c>
      <c r="H450" s="38">
        <f>'linked - DO NOT USE or DELETE'!W42</f>
        <v>125465.95999999999</v>
      </c>
    </row>
    <row r="451" spans="1:10" x14ac:dyDescent="0.25">
      <c r="A451" s="24">
        <f>A$9</f>
        <v>1542</v>
      </c>
      <c r="B451" s="291">
        <f t="shared" si="91"/>
        <v>4.8979591836734691E-2</v>
      </c>
      <c r="C451" s="61">
        <f t="shared" si="92"/>
        <v>5</v>
      </c>
      <c r="D451" s="36">
        <f>'linked - DO NOT USE or DELETE'!X42</f>
        <v>0</v>
      </c>
      <c r="E451" s="25">
        <f>IF(F451=0,0,F451/D451)</f>
        <v>0</v>
      </c>
      <c r="F451" s="36">
        <f>'linked - DO NOT USE or DELETE'!Z42</f>
        <v>0</v>
      </c>
      <c r="G451" s="27">
        <v>0</v>
      </c>
      <c r="H451" s="38">
        <f>'linked - DO NOT USE or DELETE'!AB42</f>
        <v>0</v>
      </c>
    </row>
    <row r="452" spans="1:10" x14ac:dyDescent="0.25">
      <c r="A452" s="24">
        <f>A$10</f>
        <v>1592</v>
      </c>
      <c r="B452" s="291">
        <f t="shared" si="91"/>
        <v>3.2425421530479899E-2</v>
      </c>
      <c r="C452" s="23">
        <f t="shared" si="92"/>
        <v>6</v>
      </c>
      <c r="D452" s="168">
        <v>5</v>
      </c>
      <c r="E452" s="239">
        <v>247.41984126984124</v>
      </c>
      <c r="F452" s="168">
        <f>D452*E452</f>
        <v>1237.0992063492063</v>
      </c>
      <c r="G452" s="165">
        <v>500</v>
      </c>
      <c r="H452" s="170">
        <f>F452*G452</f>
        <v>618549.60317460308</v>
      </c>
    </row>
    <row r="453" spans="1:10" x14ac:dyDescent="0.25">
      <c r="A453" s="24">
        <f>A$11</f>
        <v>1642</v>
      </c>
      <c r="B453" s="291">
        <f t="shared" si="91"/>
        <v>3.1407035175879394E-2</v>
      </c>
      <c r="C453" s="23">
        <f t="shared" si="92"/>
        <v>7</v>
      </c>
      <c r="D453" s="168">
        <v>5</v>
      </c>
      <c r="E453" s="239">
        <v>237.03650793650789</v>
      </c>
      <c r="F453" s="168">
        <f>D453*E453</f>
        <v>1185.1825396825395</v>
      </c>
      <c r="G453" s="229">
        <f>'DDS Rates for Amend'!AI9</f>
        <v>500</v>
      </c>
      <c r="H453" s="170">
        <f>F453*G453</f>
        <v>592591.26984126971</v>
      </c>
    </row>
    <row r="454" spans="1:10" x14ac:dyDescent="0.25">
      <c r="A454" s="24">
        <f>A$12</f>
        <v>1692</v>
      </c>
      <c r="B454" s="291">
        <f t="shared" si="91"/>
        <v>3.0450669914738125E-2</v>
      </c>
      <c r="C454" s="23">
        <f t="shared" si="92"/>
        <v>8</v>
      </c>
      <c r="D454" s="168">
        <v>3</v>
      </c>
      <c r="E454" s="239">
        <v>226.65317460317453</v>
      </c>
      <c r="F454" s="168">
        <f>D454*E454</f>
        <v>679.9595238095236</v>
      </c>
      <c r="G454" s="229">
        <f>'DDS Rates for Amend'!AI10</f>
        <v>500</v>
      </c>
      <c r="H454" s="170">
        <f>F454*G454</f>
        <v>339979.76190476178</v>
      </c>
    </row>
    <row r="455" spans="1:10" x14ac:dyDescent="0.25">
      <c r="A455" s="24">
        <f>A$13</f>
        <v>1722</v>
      </c>
      <c r="B455" s="291">
        <f t="shared" si="91"/>
        <v>1.7730496453900711E-2</v>
      </c>
      <c r="C455" s="23">
        <f t="shared" si="92"/>
        <v>9</v>
      </c>
      <c r="D455" s="168">
        <v>3</v>
      </c>
      <c r="E455" s="239">
        <v>216.26984126984118</v>
      </c>
      <c r="F455" s="168">
        <f>D455*E455</f>
        <v>648.80952380952351</v>
      </c>
      <c r="G455" s="229">
        <f>'DDS Rates for Amend'!AI11</f>
        <v>501.49999999999994</v>
      </c>
      <c r="H455" s="170">
        <f>F455*G455</f>
        <v>325377.97619047598</v>
      </c>
    </row>
    <row r="456" spans="1:10" x14ac:dyDescent="0.25">
      <c r="A456" s="24">
        <f>A$14</f>
        <v>1752</v>
      </c>
      <c r="B456" s="291">
        <f t="shared" si="91"/>
        <v>1.7421602787456445E-2</v>
      </c>
      <c r="C456" s="23">
        <f t="shared" si="92"/>
        <v>10</v>
      </c>
      <c r="D456" s="168">
        <v>3</v>
      </c>
      <c r="E456" s="239">
        <v>205.88650793650783</v>
      </c>
      <c r="F456" s="168">
        <f>D456*E456</f>
        <v>617.65952380952353</v>
      </c>
      <c r="G456" s="229">
        <f>'DDS Rates for Amend'!AI12</f>
        <v>512.5329999999999</v>
      </c>
      <c r="H456" s="170">
        <f>F456*G456</f>
        <v>316570.88871666649</v>
      </c>
    </row>
    <row r="457" spans="1:10" x14ac:dyDescent="0.25">
      <c r="C457"/>
      <c r="D457" s="161"/>
      <c r="E457" s="155"/>
      <c r="F457"/>
      <c r="G457"/>
      <c r="H457"/>
    </row>
    <row r="458" spans="1:10" x14ac:dyDescent="0.25">
      <c r="A458" s="376" t="s">
        <v>238</v>
      </c>
      <c r="B458" s="377"/>
      <c r="C458" s="377"/>
      <c r="D458" s="378"/>
      <c r="E458" s="153"/>
      <c r="F458" s="372"/>
      <c r="G458" s="372"/>
      <c r="H458" s="372"/>
    </row>
    <row r="459" spans="1:10" x14ac:dyDescent="0.25">
      <c r="A459" s="289" t="s">
        <v>91</v>
      </c>
      <c r="B459" s="289" t="s">
        <v>92</v>
      </c>
      <c r="C459" s="72" t="s">
        <v>312</v>
      </c>
      <c r="D459" s="160" t="s">
        <v>300</v>
      </c>
      <c r="E459" s="154" t="s">
        <v>301</v>
      </c>
      <c r="F459" s="42" t="s">
        <v>304</v>
      </c>
      <c r="G459" s="43" t="s">
        <v>302</v>
      </c>
      <c r="H459" s="72" t="s">
        <v>303</v>
      </c>
      <c r="J459" s="171" t="s">
        <v>40</v>
      </c>
    </row>
    <row r="460" spans="1:10" x14ac:dyDescent="0.25">
      <c r="A460" s="24">
        <f>A$5</f>
        <v>1182</v>
      </c>
      <c r="B460" s="290"/>
      <c r="C460" s="276">
        <v>1</v>
      </c>
      <c r="D460" s="277">
        <f>'linked - DO NOT USE or DELETE'!D43</f>
        <v>0</v>
      </c>
      <c r="E460" s="26">
        <f>IF(F460=0,0,F460/D460)</f>
        <v>0</v>
      </c>
      <c r="F460" s="277">
        <f>'linked - DO NOT USE or DELETE'!F43</f>
        <v>0</v>
      </c>
      <c r="G460" s="28">
        <v>5000</v>
      </c>
      <c r="H460" s="278">
        <f>'linked - DO NOT USE or DELETE'!H43</f>
        <v>0</v>
      </c>
    </row>
    <row r="461" spans="1:10" x14ac:dyDescent="0.25">
      <c r="A461" s="24">
        <f>A$6</f>
        <v>1288</v>
      </c>
      <c r="B461" s="291">
        <f>(A461-A460)/A460</f>
        <v>8.9678510998307953E-2</v>
      </c>
      <c r="C461" s="74">
        <v>2</v>
      </c>
      <c r="D461" s="277">
        <f>'linked - DO NOT USE or DELETE'!I43</f>
        <v>2</v>
      </c>
      <c r="E461" s="26">
        <f>IF(F461=0,0,F461/D461)</f>
        <v>1</v>
      </c>
      <c r="F461" s="277">
        <f>'linked - DO NOT USE or DELETE'!K43</f>
        <v>2</v>
      </c>
      <c r="G461" s="28">
        <f>H461/F461</f>
        <v>5000</v>
      </c>
      <c r="H461" s="278">
        <f>'linked - DO NOT USE or DELETE'!M43</f>
        <v>10000</v>
      </c>
      <c r="J461" s="171"/>
    </row>
    <row r="462" spans="1:10" x14ac:dyDescent="0.25">
      <c r="A462" s="24">
        <f>A$7</f>
        <v>1495</v>
      </c>
      <c r="B462" s="291">
        <f t="shared" ref="B462:B469" si="93">(A462-A461)/A461</f>
        <v>0.16071428571428573</v>
      </c>
      <c r="C462" s="74">
        <v>3</v>
      </c>
      <c r="D462" s="277">
        <f>'linked - DO NOT USE or DELETE'!N43</f>
        <v>0</v>
      </c>
      <c r="E462" s="26">
        <f>IF(F462=0,0,F462/D462)</f>
        <v>0</v>
      </c>
      <c r="F462" s="277">
        <f>'linked - DO NOT USE or DELETE'!P43</f>
        <v>0</v>
      </c>
      <c r="G462" s="28">
        <v>5000</v>
      </c>
      <c r="H462" s="279">
        <f>'linked - DO NOT USE or DELETE'!R43</f>
        <v>0</v>
      </c>
      <c r="J462" s="171"/>
    </row>
    <row r="463" spans="1:10" x14ac:dyDescent="0.25">
      <c r="A463" s="24">
        <f>A$8</f>
        <v>1470</v>
      </c>
      <c r="B463" s="291">
        <f t="shared" si="93"/>
        <v>-1.6722408026755852E-2</v>
      </c>
      <c r="C463" s="74">
        <f t="shared" ref="C463:C469" si="94">C462+1</f>
        <v>4</v>
      </c>
      <c r="D463" s="277">
        <f>'linked - DO NOT USE or DELETE'!S43</f>
        <v>1</v>
      </c>
      <c r="E463" s="26">
        <f>IF(F463=0,0,F463/D463)</f>
        <v>1</v>
      </c>
      <c r="F463" s="277">
        <f>'linked - DO NOT USE or DELETE'!U43</f>
        <v>1</v>
      </c>
      <c r="G463" s="28">
        <f>H463/F463</f>
        <v>5000</v>
      </c>
      <c r="H463" s="279">
        <f>'linked - DO NOT USE or DELETE'!W43</f>
        <v>5000</v>
      </c>
    </row>
    <row r="464" spans="1:10" x14ac:dyDescent="0.25">
      <c r="A464" s="24">
        <f>A$9</f>
        <v>1542</v>
      </c>
      <c r="B464" s="291">
        <f t="shared" si="93"/>
        <v>4.8979591836734691E-2</v>
      </c>
      <c r="C464" s="74">
        <f t="shared" si="94"/>
        <v>5</v>
      </c>
      <c r="D464" s="277">
        <f>'linked - DO NOT USE or DELETE'!X43</f>
        <v>2</v>
      </c>
      <c r="E464" s="26">
        <f>IF(F464=0,0,F464/D464)</f>
        <v>1</v>
      </c>
      <c r="F464" s="277">
        <f>'linked - DO NOT USE or DELETE'!Z43</f>
        <v>2</v>
      </c>
      <c r="G464" s="28">
        <f>H464/F464</f>
        <v>5000</v>
      </c>
      <c r="H464" s="279">
        <f>'linked - DO NOT USE or DELETE'!AB43</f>
        <v>10000</v>
      </c>
    </row>
    <row r="465" spans="1:17" x14ac:dyDescent="0.25">
      <c r="A465" s="24">
        <f>A$10</f>
        <v>1592</v>
      </c>
      <c r="B465" s="291">
        <f t="shared" si="93"/>
        <v>3.2425421530479899E-2</v>
      </c>
      <c r="C465" s="74">
        <f t="shared" si="94"/>
        <v>6</v>
      </c>
      <c r="D465" s="304">
        <f>D464</f>
        <v>2</v>
      </c>
      <c r="E465" s="305">
        <v>1</v>
      </c>
      <c r="F465" s="304">
        <f>D465*E465</f>
        <v>2</v>
      </c>
      <c r="G465" s="306">
        <v>5000</v>
      </c>
      <c r="H465" s="307">
        <f>F465*G465</f>
        <v>10000</v>
      </c>
    </row>
    <row r="466" spans="1:17" x14ac:dyDescent="0.25">
      <c r="A466" s="24">
        <f>A$11</f>
        <v>1642</v>
      </c>
      <c r="B466" s="291">
        <f t="shared" si="93"/>
        <v>3.1407035175879394E-2</v>
      </c>
      <c r="C466" s="74">
        <f t="shared" si="94"/>
        <v>7</v>
      </c>
      <c r="D466" s="304">
        <f t="shared" ref="D466:D469" si="95">D465</f>
        <v>2</v>
      </c>
      <c r="E466" s="305">
        <v>1</v>
      </c>
      <c r="F466" s="304">
        <f>D466*E466</f>
        <v>2</v>
      </c>
      <c r="G466" s="306">
        <f>'DDS Rates for Amend'!AJ9</f>
        <v>5000</v>
      </c>
      <c r="H466" s="307">
        <f>F466*G466</f>
        <v>10000</v>
      </c>
    </row>
    <row r="467" spans="1:17" x14ac:dyDescent="0.25">
      <c r="A467" s="24">
        <f>A$12</f>
        <v>1692</v>
      </c>
      <c r="B467" s="291">
        <f t="shared" si="93"/>
        <v>3.0450669914738125E-2</v>
      </c>
      <c r="C467" s="74">
        <f t="shared" si="94"/>
        <v>8</v>
      </c>
      <c r="D467" s="304">
        <f t="shared" si="95"/>
        <v>2</v>
      </c>
      <c r="E467" s="305">
        <v>1</v>
      </c>
      <c r="F467" s="304">
        <f>D467*E467</f>
        <v>2</v>
      </c>
      <c r="G467" s="306">
        <f>'DDS Rates for Amend'!AJ10</f>
        <v>5000</v>
      </c>
      <c r="H467" s="307">
        <f>F467*G467</f>
        <v>10000</v>
      </c>
    </row>
    <row r="468" spans="1:17" x14ac:dyDescent="0.25">
      <c r="A468" s="24">
        <f>A$13</f>
        <v>1722</v>
      </c>
      <c r="B468" s="291">
        <f t="shared" si="93"/>
        <v>1.7730496453900711E-2</v>
      </c>
      <c r="C468" s="74">
        <f t="shared" si="94"/>
        <v>9</v>
      </c>
      <c r="D468" s="304">
        <f t="shared" si="95"/>
        <v>2</v>
      </c>
      <c r="E468" s="305">
        <v>1</v>
      </c>
      <c r="F468" s="304">
        <f>D468*E468</f>
        <v>2</v>
      </c>
      <c r="G468" s="306">
        <f>'DDS Rates for Amend'!AJ11</f>
        <v>5000</v>
      </c>
      <c r="H468" s="307">
        <f>F468*G468</f>
        <v>10000</v>
      </c>
    </row>
    <row r="469" spans="1:17" x14ac:dyDescent="0.25">
      <c r="A469" s="24">
        <f>A$14</f>
        <v>1752</v>
      </c>
      <c r="B469" s="291">
        <f t="shared" si="93"/>
        <v>1.7421602787456445E-2</v>
      </c>
      <c r="C469" s="74">
        <f t="shared" si="94"/>
        <v>10</v>
      </c>
      <c r="D469" s="304">
        <f t="shared" si="95"/>
        <v>2</v>
      </c>
      <c r="E469" s="305">
        <v>1</v>
      </c>
      <c r="F469" s="304">
        <f>D469*E469</f>
        <v>2</v>
      </c>
      <c r="G469" s="306">
        <f>'DDS Rates for Amend'!AJ12</f>
        <v>5000</v>
      </c>
      <c r="H469" s="307">
        <f>F469*G469</f>
        <v>10000</v>
      </c>
    </row>
    <row r="470" spans="1:17" x14ac:dyDescent="0.25">
      <c r="A470" s="311"/>
      <c r="B470" s="312"/>
      <c r="C470" s="313"/>
      <c r="D470" s="314"/>
      <c r="E470" s="315"/>
      <c r="F470" s="314"/>
      <c r="G470" s="316"/>
      <c r="H470" s="317"/>
    </row>
    <row r="471" spans="1:17" x14ac:dyDescent="0.25">
      <c r="A471" s="379" t="s">
        <v>11</v>
      </c>
      <c r="B471" s="379"/>
      <c r="C471" s="379"/>
      <c r="D471" s="379"/>
      <c r="E471" s="326"/>
      <c r="F471" s="414"/>
      <c r="G471" s="414"/>
      <c r="H471" s="414"/>
    </row>
    <row r="472" spans="1:17" x14ac:dyDescent="0.25">
      <c r="A472" s="327" t="s">
        <v>91</v>
      </c>
      <c r="B472" s="327" t="s">
        <v>92</v>
      </c>
      <c r="C472" s="284" t="s">
        <v>312</v>
      </c>
      <c r="D472" s="285" t="s">
        <v>300</v>
      </c>
      <c r="E472" s="286" t="s">
        <v>301</v>
      </c>
      <c r="F472" s="287" t="s">
        <v>304</v>
      </c>
      <c r="G472" s="284" t="s">
        <v>302</v>
      </c>
      <c r="H472" s="284" t="s">
        <v>303</v>
      </c>
    </row>
    <row r="473" spans="1:17" ht="15" customHeight="1" x14ac:dyDescent="0.25">
      <c r="A473" s="29">
        <f>A$5</f>
        <v>1182</v>
      </c>
      <c r="B473" s="29"/>
      <c r="C473" s="276">
        <v>1</v>
      </c>
      <c r="D473" s="277">
        <f>'linked - DO NOT USE or DELETE'!D44</f>
        <v>273</v>
      </c>
      <c r="E473" s="26">
        <f>IF(F473=0,0,F473/D473)</f>
        <v>3401.1831501831502</v>
      </c>
      <c r="F473" s="277">
        <f>'linked - DO NOT USE or DELETE'!F44</f>
        <v>928523</v>
      </c>
      <c r="G473" s="28">
        <f>H473/F473</f>
        <v>3.9497829348330624</v>
      </c>
      <c r="H473" s="278">
        <f>'linked - DO NOT USE or DELETE'!H44</f>
        <v>3667464.3</v>
      </c>
      <c r="J473" s="384" t="s">
        <v>98</v>
      </c>
      <c r="K473" s="385"/>
      <c r="L473" s="385"/>
      <c r="M473" s="385"/>
      <c r="N473" s="385"/>
      <c r="O473" s="385"/>
      <c r="P473" s="385"/>
      <c r="Q473" s="386"/>
    </row>
    <row r="474" spans="1:17" x14ac:dyDescent="0.25">
      <c r="A474" s="29">
        <f>A$6</f>
        <v>1288</v>
      </c>
      <c r="B474" s="328">
        <f>(A474-A473)/A473</f>
        <v>8.9678510998307953E-2</v>
      </c>
      <c r="C474" s="74">
        <v>2</v>
      </c>
      <c r="D474" s="277">
        <f>'linked - DO NOT USE or DELETE'!I44</f>
        <v>294</v>
      </c>
      <c r="E474" s="26">
        <f>IF(F474=0,0,F474/D474)</f>
        <v>3580.0204081632655</v>
      </c>
      <c r="F474" s="277">
        <f>'linked - DO NOT USE or DELETE'!K44</f>
        <v>1052526</v>
      </c>
      <c r="G474" s="28">
        <f>H474/F474</f>
        <v>3.9475268544435007</v>
      </c>
      <c r="H474" s="278">
        <f>'linked - DO NOT USE or DELETE'!M44</f>
        <v>4154874.65</v>
      </c>
      <c r="J474" s="387"/>
      <c r="K474" s="388"/>
      <c r="L474" s="388"/>
      <c r="M474" s="388"/>
      <c r="N474" s="388"/>
      <c r="O474" s="388"/>
      <c r="P474" s="388"/>
      <c r="Q474" s="389"/>
    </row>
    <row r="475" spans="1:17" x14ac:dyDescent="0.25">
      <c r="A475" s="29">
        <f>A$7</f>
        <v>1495</v>
      </c>
      <c r="B475" s="328">
        <f t="shared" ref="B475:B482" si="96">(A475-A474)/A474</f>
        <v>0.16071428571428573</v>
      </c>
      <c r="C475" s="74">
        <v>3</v>
      </c>
      <c r="D475" s="277">
        <f>'linked - DO NOT USE or DELETE'!N44</f>
        <v>420</v>
      </c>
      <c r="E475" s="26">
        <f>IF(F475=0,0,F475/D475)</f>
        <v>3091.0880952380953</v>
      </c>
      <c r="F475" s="277">
        <f>'linked - DO NOT USE or DELETE'!P44</f>
        <v>1298257</v>
      </c>
      <c r="G475" s="28">
        <f>H475/F475</f>
        <v>3.9460827478688709</v>
      </c>
      <c r="H475" s="279">
        <f>'linked - DO NOT USE or DELETE'!R44</f>
        <v>5123029.549999997</v>
      </c>
      <c r="J475" s="387"/>
      <c r="K475" s="388"/>
      <c r="L475" s="388"/>
      <c r="M475" s="388"/>
      <c r="N475" s="388"/>
      <c r="O475" s="388"/>
      <c r="P475" s="388"/>
      <c r="Q475" s="389"/>
    </row>
    <row r="476" spans="1:17" x14ac:dyDescent="0.25">
      <c r="A476" s="29">
        <f>A$8</f>
        <v>1470</v>
      </c>
      <c r="B476" s="328">
        <f t="shared" si="96"/>
        <v>-1.6722408026755852E-2</v>
      </c>
      <c r="C476" s="74">
        <f t="shared" ref="C476:C482" si="97">C475+1</f>
        <v>4</v>
      </c>
      <c r="D476" s="277">
        <f>'linked - DO NOT USE or DELETE'!S44</f>
        <v>525</v>
      </c>
      <c r="E476" s="26">
        <f>IF(F476=0,0,F476/D476)</f>
        <v>3132.9942857142855</v>
      </c>
      <c r="F476" s="277">
        <f>'linked - DO NOT USE or DELETE'!U44</f>
        <v>1644822</v>
      </c>
      <c r="G476" s="28">
        <f>H476/F476</f>
        <v>3.9481770550247961</v>
      </c>
      <c r="H476" s="279">
        <f>'linked - DO NOT USE or DELETE'!W44</f>
        <v>6494048.4799999949</v>
      </c>
      <c r="J476" s="387"/>
      <c r="K476" s="388"/>
      <c r="L476" s="388"/>
      <c r="M476" s="388"/>
      <c r="N476" s="388"/>
      <c r="O476" s="388"/>
      <c r="P476" s="388"/>
      <c r="Q476" s="389"/>
    </row>
    <row r="477" spans="1:17" x14ac:dyDescent="0.25">
      <c r="A477" s="29">
        <f>A$9</f>
        <v>1542</v>
      </c>
      <c r="B477" s="328">
        <f t="shared" si="96"/>
        <v>4.8979591836734691E-2</v>
      </c>
      <c r="C477" s="74">
        <f t="shared" si="97"/>
        <v>5</v>
      </c>
      <c r="D477" s="277">
        <f>'linked - DO NOT USE or DELETE'!X44</f>
        <v>558</v>
      </c>
      <c r="E477" s="26">
        <f>IF(F477=0,0,F477/D477)</f>
        <v>3514.1917562724016</v>
      </c>
      <c r="F477" s="277">
        <f>'linked - DO NOT USE or DELETE'!Z44</f>
        <v>1960919</v>
      </c>
      <c r="G477" s="28">
        <f>H477/F477</f>
        <v>3.9494048963776676</v>
      </c>
      <c r="H477" s="279">
        <f>'linked - DO NOT USE or DELETE'!AB44</f>
        <v>7744463.0999999996</v>
      </c>
      <c r="J477" s="387"/>
      <c r="K477" s="388"/>
      <c r="L477" s="388"/>
      <c r="M477" s="388"/>
      <c r="N477" s="388"/>
      <c r="O477" s="388"/>
      <c r="P477" s="388"/>
      <c r="Q477" s="389"/>
    </row>
    <row r="478" spans="1:17" x14ac:dyDescent="0.25">
      <c r="A478" s="29">
        <f>A$10</f>
        <v>1592</v>
      </c>
      <c r="B478" s="328">
        <f t="shared" si="96"/>
        <v>3.2425421530479899E-2</v>
      </c>
      <c r="C478" s="74">
        <f t="shared" si="97"/>
        <v>6</v>
      </c>
      <c r="D478" s="224">
        <v>790</v>
      </c>
      <c r="E478" s="172">
        <f>TREND(E$475:E$477,C$475:C$477,C478)</f>
        <v>3669.1950401092336</v>
      </c>
      <c r="F478" s="173">
        <f>D478*E478</f>
        <v>2898664.0816862946</v>
      </c>
      <c r="G478" s="306">
        <v>3.8</v>
      </c>
      <c r="H478" s="329">
        <f>F478*G478</f>
        <v>11014923.510407919</v>
      </c>
      <c r="I478" s="18">
        <v>372</v>
      </c>
      <c r="J478" s="387"/>
      <c r="K478" s="388"/>
      <c r="L478" s="388"/>
      <c r="M478" s="388"/>
      <c r="N478" s="388"/>
      <c r="O478" s="388"/>
      <c r="P478" s="388"/>
      <c r="Q478" s="389"/>
    </row>
    <row r="479" spans="1:17" x14ac:dyDescent="0.25">
      <c r="A479" s="29">
        <f>A$11</f>
        <v>1642</v>
      </c>
      <c r="B479" s="328">
        <f t="shared" si="96"/>
        <v>3.1407035175879394E-2</v>
      </c>
      <c r="C479" s="74">
        <f>C478+1</f>
        <v>7</v>
      </c>
      <c r="D479" s="224">
        <f t="shared" ref="D479" si="98">D478*(1+B479)</f>
        <v>814.81155778894458</v>
      </c>
      <c r="E479" s="172">
        <f t="shared" ref="E479" si="99">TREND(E$475:E$477,C$475:C$477,C479)</f>
        <v>3880.7468706263862</v>
      </c>
      <c r="F479" s="173">
        <f>D479*E479</f>
        <v>3162077.4030396575</v>
      </c>
      <c r="G479" s="330">
        <f>'DDS Rates for Amend'!AK9</f>
        <v>3.8</v>
      </c>
      <c r="H479" s="329">
        <f>F479*G479</f>
        <v>12015894.131550698</v>
      </c>
      <c r="J479" s="387"/>
      <c r="K479" s="388"/>
      <c r="L479" s="388"/>
      <c r="M479" s="388"/>
      <c r="N479" s="388"/>
      <c r="O479" s="388"/>
      <c r="P479" s="388"/>
      <c r="Q479" s="389"/>
    </row>
    <row r="480" spans="1:17" x14ac:dyDescent="0.25">
      <c r="A480" s="29">
        <f>A$12</f>
        <v>1692</v>
      </c>
      <c r="B480" s="328">
        <f t="shared" si="96"/>
        <v>3.0450669914738125E-2</v>
      </c>
      <c r="C480" s="74">
        <f t="shared" si="97"/>
        <v>8</v>
      </c>
      <c r="D480" s="224">
        <v>924</v>
      </c>
      <c r="E480" s="172">
        <v>4220</v>
      </c>
      <c r="F480" s="173">
        <f>D480*E480</f>
        <v>3899280</v>
      </c>
      <c r="G480" s="330">
        <f>'DDS Rates for Amend'!AK10</f>
        <v>5.43</v>
      </c>
      <c r="H480" s="329">
        <f>F480*G480</f>
        <v>21173090.399999999</v>
      </c>
      <c r="I480" s="18" t="s">
        <v>36</v>
      </c>
      <c r="J480" s="387"/>
      <c r="K480" s="388"/>
      <c r="L480" s="388"/>
      <c r="M480" s="388"/>
      <c r="N480" s="388"/>
      <c r="O480" s="388"/>
      <c r="P480" s="388"/>
      <c r="Q480" s="389"/>
    </row>
    <row r="481" spans="1:17" x14ac:dyDescent="0.25">
      <c r="A481" s="29">
        <f>A$13</f>
        <v>1722</v>
      </c>
      <c r="B481" s="328">
        <f t="shared" si="96"/>
        <v>1.7730496453900711E-2</v>
      </c>
      <c r="C481" s="74">
        <f t="shared" si="97"/>
        <v>9</v>
      </c>
      <c r="D481" s="224">
        <v>875</v>
      </c>
      <c r="E481" s="172">
        <v>4220</v>
      </c>
      <c r="F481" s="173">
        <f>D481*E481</f>
        <v>3692500</v>
      </c>
      <c r="G481" s="330">
        <f>'DDS Rates for Amend'!AK11</f>
        <v>5.4462899999999994</v>
      </c>
      <c r="H481" s="329">
        <f>F481*G481</f>
        <v>20110425.824999999</v>
      </c>
      <c r="I481" s="18" t="s">
        <v>38</v>
      </c>
      <c r="J481" s="387"/>
      <c r="K481" s="388"/>
      <c r="L481" s="388"/>
      <c r="M481" s="388"/>
      <c r="N481" s="388"/>
      <c r="O481" s="388"/>
      <c r="P481" s="388"/>
      <c r="Q481" s="389"/>
    </row>
    <row r="482" spans="1:17" x14ac:dyDescent="0.25">
      <c r="A482" s="29">
        <f>A$14</f>
        <v>1752</v>
      </c>
      <c r="B482" s="328">
        <f t="shared" si="96"/>
        <v>1.7421602787456445E-2</v>
      </c>
      <c r="C482" s="74">
        <f t="shared" si="97"/>
        <v>10</v>
      </c>
      <c r="D482" s="224">
        <v>825</v>
      </c>
      <c r="E482" s="172">
        <v>4220</v>
      </c>
      <c r="F482" s="173">
        <f>D482*E482</f>
        <v>3481500</v>
      </c>
      <c r="G482" s="330">
        <f>'DDS Rates for Amend'!AK12</f>
        <v>5.5661083799999993</v>
      </c>
      <c r="H482" s="329">
        <f>F482*G482</f>
        <v>19378406.324969996</v>
      </c>
      <c r="I482" s="18" t="s">
        <v>38</v>
      </c>
      <c r="J482" s="390"/>
      <c r="K482" s="391"/>
      <c r="L482" s="391"/>
      <c r="M482" s="391"/>
      <c r="N482" s="391"/>
      <c r="O482" s="391"/>
      <c r="P482" s="391"/>
      <c r="Q482" s="392"/>
    </row>
    <row r="483" spans="1:17" x14ac:dyDescent="0.25">
      <c r="A483" s="101"/>
      <c r="B483" s="101"/>
      <c r="C483" s="96"/>
      <c r="D483" s="331"/>
      <c r="E483" s="332"/>
      <c r="F483" s="96"/>
      <c r="G483" s="96"/>
      <c r="H483" s="96"/>
    </row>
    <row r="484" spans="1:17" x14ac:dyDescent="0.25">
      <c r="A484" s="379" t="s">
        <v>193</v>
      </c>
      <c r="B484" s="379"/>
      <c r="C484" s="379"/>
      <c r="D484" s="379"/>
      <c r="E484" s="326"/>
      <c r="F484" s="414"/>
      <c r="G484" s="414"/>
      <c r="H484" s="414"/>
      <c r="J484" s="171"/>
    </row>
    <row r="485" spans="1:17" x14ac:dyDescent="0.25">
      <c r="A485" s="327" t="s">
        <v>91</v>
      </c>
      <c r="B485" s="327" t="s">
        <v>92</v>
      </c>
      <c r="C485" s="284" t="s">
        <v>312</v>
      </c>
      <c r="D485" s="285" t="s">
        <v>300</v>
      </c>
      <c r="E485" s="286" t="s">
        <v>301</v>
      </c>
      <c r="F485" s="287" t="s">
        <v>304</v>
      </c>
      <c r="G485" s="284" t="s">
        <v>302</v>
      </c>
      <c r="H485" s="284" t="s">
        <v>303</v>
      </c>
      <c r="J485" s="171" t="s">
        <v>47</v>
      </c>
    </row>
    <row r="486" spans="1:17" x14ac:dyDescent="0.25">
      <c r="A486" s="29">
        <f>A$5</f>
        <v>1182</v>
      </c>
      <c r="B486" s="29"/>
      <c r="C486" s="276">
        <v>1</v>
      </c>
      <c r="D486" s="277">
        <f>'linked - DO NOT USE or DELETE'!D45</f>
        <v>20</v>
      </c>
      <c r="E486" s="26">
        <f>IF(F486=0,0,F486/D486)</f>
        <v>1578.05</v>
      </c>
      <c r="F486" s="277">
        <f>'linked - DO NOT USE or DELETE'!F45</f>
        <v>31561</v>
      </c>
      <c r="G486" s="28">
        <f>H486/F486</f>
        <v>7.8994201704635474</v>
      </c>
      <c r="H486" s="278">
        <f>'linked - DO NOT USE or DELETE'!H45</f>
        <v>249313.6</v>
      </c>
    </row>
    <row r="487" spans="1:17" x14ac:dyDescent="0.25">
      <c r="A487" s="29">
        <f>A$6</f>
        <v>1288</v>
      </c>
      <c r="B487" s="328">
        <f>(A487-A486)/A486</f>
        <v>8.9678510998307953E-2</v>
      </c>
      <c r="C487" s="74">
        <v>2</v>
      </c>
      <c r="D487" s="277">
        <f>'linked - DO NOT USE or DELETE'!I45</f>
        <v>37</v>
      </c>
      <c r="E487" s="26">
        <f>IF(F487=0,0,F487/D487)</f>
        <v>3167.8378378378379</v>
      </c>
      <c r="F487" s="277">
        <f>'linked - DO NOT USE or DELETE'!K45</f>
        <v>117210</v>
      </c>
      <c r="G487" s="28">
        <f>H487/F487</f>
        <v>7.7862830816483237</v>
      </c>
      <c r="H487" s="278">
        <f>'linked - DO NOT USE or DELETE'!M45</f>
        <v>912630.24</v>
      </c>
      <c r="J487" s="164"/>
    </row>
    <row r="488" spans="1:17" x14ac:dyDescent="0.25">
      <c r="A488" s="29">
        <f>A$7</f>
        <v>1495</v>
      </c>
      <c r="B488" s="328">
        <f t="shared" ref="B488:B495" si="100">(A488-A487)/A487</f>
        <v>0.16071428571428573</v>
      </c>
      <c r="C488" s="74">
        <v>3</v>
      </c>
      <c r="D488" s="277">
        <f>'linked - DO NOT USE or DELETE'!N45</f>
        <v>54</v>
      </c>
      <c r="E488" s="26">
        <f>IF(F488=0,0,F488/D488)</f>
        <v>3198.2407407407409</v>
      </c>
      <c r="F488" s="277">
        <f>'linked - DO NOT USE or DELETE'!P45</f>
        <v>172705</v>
      </c>
      <c r="G488" s="28">
        <f>H488/F488</f>
        <v>7.8587217509626255</v>
      </c>
      <c r="H488" s="279">
        <f>'linked - DO NOT USE or DELETE'!R45</f>
        <v>1357240.5400000003</v>
      </c>
      <c r="J488" s="164"/>
    </row>
    <row r="489" spans="1:17" x14ac:dyDescent="0.25">
      <c r="A489" s="29">
        <f>A$8</f>
        <v>1470</v>
      </c>
      <c r="B489" s="328">
        <f t="shared" si="100"/>
        <v>-1.6722408026755852E-2</v>
      </c>
      <c r="C489" s="74">
        <f t="shared" ref="C489:C495" si="101">C488+1</f>
        <v>4</v>
      </c>
      <c r="D489" s="277">
        <f>'linked - DO NOT USE or DELETE'!S45</f>
        <v>68</v>
      </c>
      <c r="E489" s="26">
        <f>IF(F489=0,0,F489/D489)</f>
        <v>2909.5</v>
      </c>
      <c r="F489" s="277">
        <f>'linked - DO NOT USE or DELETE'!U45</f>
        <v>197846</v>
      </c>
      <c r="G489" s="28">
        <f>H489/F489</f>
        <v>7.7398303225741216</v>
      </c>
      <c r="H489" s="279">
        <f>'linked - DO NOT USE or DELETE'!W45</f>
        <v>1531294.4699999997</v>
      </c>
      <c r="J489" s="164"/>
    </row>
    <row r="490" spans="1:17" x14ac:dyDescent="0.25">
      <c r="A490" s="29">
        <f>A$9</f>
        <v>1542</v>
      </c>
      <c r="B490" s="328">
        <f t="shared" si="100"/>
        <v>4.8979591836734691E-2</v>
      </c>
      <c r="C490" s="74">
        <f t="shared" si="101"/>
        <v>5</v>
      </c>
      <c r="D490" s="277">
        <f>'linked - DO NOT USE or DELETE'!X45</f>
        <v>75</v>
      </c>
      <c r="E490" s="26">
        <f>IF(F490=0,0,F490/D490)</f>
        <v>3377.8266666666668</v>
      </c>
      <c r="F490" s="277">
        <f>'linked - DO NOT USE or DELETE'!Z45</f>
        <v>253337</v>
      </c>
      <c r="G490" s="28">
        <f>H490/F490</f>
        <v>7.6864311963905783</v>
      </c>
      <c r="H490" s="279">
        <f>'linked - DO NOT USE or DELETE'!AB45</f>
        <v>1947257.42</v>
      </c>
      <c r="J490" s="164"/>
    </row>
    <row r="491" spans="1:17" x14ac:dyDescent="0.25">
      <c r="A491" s="29">
        <f>A$10</f>
        <v>1592</v>
      </c>
      <c r="B491" s="328">
        <f t="shared" si="100"/>
        <v>3.2425421530479899E-2</v>
      </c>
      <c r="C491" s="74">
        <f t="shared" si="101"/>
        <v>6</v>
      </c>
      <c r="D491" s="280">
        <v>93</v>
      </c>
      <c r="E491" s="281">
        <v>3289.4494494494497</v>
      </c>
      <c r="F491" s="173">
        <f>D491*E491</f>
        <v>305918.79879879882</v>
      </c>
      <c r="G491" s="306">
        <v>6.77</v>
      </c>
      <c r="H491" s="329">
        <f>F491*G491</f>
        <v>2071070.2678678678</v>
      </c>
      <c r="J491" s="164"/>
    </row>
    <row r="492" spans="1:17" x14ac:dyDescent="0.25">
      <c r="A492" s="29">
        <f>A$11</f>
        <v>1642</v>
      </c>
      <c r="B492" s="328">
        <f t="shared" si="100"/>
        <v>3.1407035175879394E-2</v>
      </c>
      <c r="C492" s="74">
        <f t="shared" si="101"/>
        <v>7</v>
      </c>
      <c r="D492" s="280">
        <v>80</v>
      </c>
      <c r="E492" s="281">
        <v>3319.8523523523527</v>
      </c>
      <c r="F492" s="173">
        <f>D492*E492</f>
        <v>265588.18818818824</v>
      </c>
      <c r="G492" s="330">
        <f>'DDS Rates for Amend'!AL9</f>
        <v>6.67</v>
      </c>
      <c r="H492" s="329">
        <f>F492*G492</f>
        <v>1771473.2152152155</v>
      </c>
      <c r="J492" s="164"/>
    </row>
    <row r="493" spans="1:17" x14ac:dyDescent="0.25">
      <c r="A493" s="29">
        <f>A$12</f>
        <v>1692</v>
      </c>
      <c r="B493" s="328">
        <f t="shared" si="100"/>
        <v>3.0450669914738125E-2</v>
      </c>
      <c r="C493" s="74">
        <f t="shared" si="101"/>
        <v>8</v>
      </c>
      <c r="D493" s="304">
        <v>80</v>
      </c>
      <c r="E493" s="281">
        <v>3350.2552552552556</v>
      </c>
      <c r="F493" s="173">
        <f>D493*E493</f>
        <v>268020.42042042047</v>
      </c>
      <c r="G493" s="330">
        <f>'DDS Rates for Amend'!AL10</f>
        <v>10.28</v>
      </c>
      <c r="H493" s="329">
        <f>F493*G493</f>
        <v>2755249.9219219224</v>
      </c>
      <c r="J493" s="164"/>
    </row>
    <row r="494" spans="1:17" x14ac:dyDescent="0.25">
      <c r="A494" s="29">
        <f>A$13</f>
        <v>1722</v>
      </c>
      <c r="B494" s="328">
        <f t="shared" si="100"/>
        <v>1.7730496453900711E-2</v>
      </c>
      <c r="C494" s="74">
        <f t="shared" si="101"/>
        <v>9</v>
      </c>
      <c r="D494" s="304">
        <v>80</v>
      </c>
      <c r="E494" s="281">
        <v>3380.6581581581586</v>
      </c>
      <c r="F494" s="173">
        <f>D494*E494</f>
        <v>270452.6526526527</v>
      </c>
      <c r="G494" s="330">
        <f>'DDS Rates for Amend'!AL11</f>
        <v>10.310839999999999</v>
      </c>
      <c r="H494" s="329">
        <f>F494*G494</f>
        <v>2788594.0290770773</v>
      </c>
    </row>
    <row r="495" spans="1:17" x14ac:dyDescent="0.25">
      <c r="A495" s="29">
        <f>A$14</f>
        <v>1752</v>
      </c>
      <c r="B495" s="328">
        <f t="shared" si="100"/>
        <v>1.7421602787456445E-2</v>
      </c>
      <c r="C495" s="74">
        <f t="shared" si="101"/>
        <v>10</v>
      </c>
      <c r="D495" s="304">
        <v>80</v>
      </c>
      <c r="E495" s="281">
        <v>3411.0610610610615</v>
      </c>
      <c r="F495" s="173">
        <f>D495*E495</f>
        <v>272884.88488488493</v>
      </c>
      <c r="G495" s="330">
        <f>'DDS Rates for Amend'!AL12</f>
        <v>10.537678479999999</v>
      </c>
      <c r="H495" s="329">
        <f>F495*G495</f>
        <v>2875573.178968729</v>
      </c>
    </row>
    <row r="496" spans="1:17" x14ac:dyDescent="0.25">
      <c r="A496" s="101"/>
      <c r="B496" s="101"/>
      <c r="C496" s="96"/>
      <c r="D496" s="331"/>
      <c r="E496" s="332"/>
      <c r="F496" s="96"/>
      <c r="G496" s="96"/>
      <c r="H496" s="96"/>
    </row>
    <row r="497" spans="1:17" x14ac:dyDescent="0.25">
      <c r="A497" s="379" t="s">
        <v>77</v>
      </c>
      <c r="B497" s="379"/>
      <c r="C497" s="379"/>
      <c r="D497" s="379"/>
      <c r="E497" s="326"/>
      <c r="F497" s="414"/>
      <c r="G497" s="414"/>
      <c r="H497" s="414"/>
    </row>
    <row r="498" spans="1:17" x14ac:dyDescent="0.25">
      <c r="A498" s="327" t="s">
        <v>91</v>
      </c>
      <c r="B498" s="327" t="s">
        <v>92</v>
      </c>
      <c r="C498" s="284" t="s">
        <v>312</v>
      </c>
      <c r="D498" s="285" t="s">
        <v>300</v>
      </c>
      <c r="E498" s="286" t="s">
        <v>301</v>
      </c>
      <c r="F498" s="287" t="s">
        <v>304</v>
      </c>
      <c r="G498" s="284" t="s">
        <v>302</v>
      </c>
      <c r="H498" s="284" t="s">
        <v>303</v>
      </c>
    </row>
    <row r="499" spans="1:17" x14ac:dyDescent="0.25">
      <c r="A499" s="29">
        <f>A$5</f>
        <v>1182</v>
      </c>
      <c r="B499" s="29"/>
      <c r="C499" s="276">
        <v>1</v>
      </c>
      <c r="D499" s="277">
        <f>'linked - DO NOT USE or DELETE'!D46</f>
        <v>375</v>
      </c>
      <c r="E499" s="26">
        <f>IF(F499=0,0,F499/D499)</f>
        <v>2661.1573333333336</v>
      </c>
      <c r="F499" s="277">
        <f>'linked - DO NOT USE or DELETE'!F46</f>
        <v>997934</v>
      </c>
      <c r="G499" s="28">
        <f>H499/F499</f>
        <v>3.9310936695212306</v>
      </c>
      <c r="H499" s="278">
        <f>'linked - DO NOT USE or DELETE'!H46</f>
        <v>3922972.03</v>
      </c>
      <c r="J499" s="384" t="s">
        <v>100</v>
      </c>
      <c r="K499" s="385"/>
      <c r="L499" s="385"/>
      <c r="M499" s="385"/>
      <c r="N499" s="385"/>
      <c r="O499" s="385"/>
      <c r="P499" s="385"/>
      <c r="Q499" s="386"/>
    </row>
    <row r="500" spans="1:17" x14ac:dyDescent="0.25">
      <c r="A500" s="29">
        <f>A$6</f>
        <v>1288</v>
      </c>
      <c r="B500" s="328">
        <f>(A500-A499)/A499</f>
        <v>8.9678510998307953E-2</v>
      </c>
      <c r="C500" s="74">
        <v>2</v>
      </c>
      <c r="D500" s="277">
        <f>'linked - DO NOT USE or DELETE'!I46</f>
        <v>423</v>
      </c>
      <c r="E500" s="26">
        <f>IF(F500=0,0,F500/D500)</f>
        <v>3240.078014184397</v>
      </c>
      <c r="F500" s="277">
        <f>'linked - DO NOT USE or DELETE'!K46</f>
        <v>1370553</v>
      </c>
      <c r="G500" s="28">
        <f>H500/F500</f>
        <v>3.9175328206935451</v>
      </c>
      <c r="H500" s="278">
        <f>'linked - DO NOT USE or DELETE'!M46</f>
        <v>5369186.3600000003</v>
      </c>
      <c r="J500" s="387"/>
      <c r="K500" s="388"/>
      <c r="L500" s="388"/>
      <c r="M500" s="388"/>
      <c r="N500" s="388"/>
      <c r="O500" s="388"/>
      <c r="P500" s="388"/>
      <c r="Q500" s="389"/>
    </row>
    <row r="501" spans="1:17" x14ac:dyDescent="0.25">
      <c r="A501" s="29">
        <f>A$7</f>
        <v>1495</v>
      </c>
      <c r="B501" s="328">
        <f t="shared" ref="B501:B508" si="102">(A501-A500)/A500</f>
        <v>0.16071428571428573</v>
      </c>
      <c r="C501" s="74">
        <v>3</v>
      </c>
      <c r="D501" s="277">
        <f>'linked - DO NOT USE or DELETE'!N46</f>
        <v>436</v>
      </c>
      <c r="E501" s="26">
        <f>IF(F501=0,0,F501/D501)</f>
        <v>3145.7087155963304</v>
      </c>
      <c r="F501" s="277">
        <f>'linked - DO NOT USE or DELETE'!P46</f>
        <v>1371529</v>
      </c>
      <c r="G501" s="28">
        <f>H501/F501</f>
        <v>3.9484665143792075</v>
      </c>
      <c r="H501" s="279">
        <f>'linked - DO NOT USE or DELETE'!R46</f>
        <v>5415436.3300000001</v>
      </c>
      <c r="J501" s="387"/>
      <c r="K501" s="388"/>
      <c r="L501" s="388"/>
      <c r="M501" s="388"/>
      <c r="N501" s="388"/>
      <c r="O501" s="388"/>
      <c r="P501" s="388"/>
      <c r="Q501" s="389"/>
    </row>
    <row r="502" spans="1:17" x14ac:dyDescent="0.25">
      <c r="A502" s="29">
        <f>A$8</f>
        <v>1470</v>
      </c>
      <c r="B502" s="328">
        <f t="shared" si="102"/>
        <v>-1.6722408026755852E-2</v>
      </c>
      <c r="C502" s="74">
        <f t="shared" ref="C502:C508" si="103">C501+1</f>
        <v>4</v>
      </c>
      <c r="D502" s="277">
        <f>'linked - DO NOT USE or DELETE'!S46</f>
        <v>468</v>
      </c>
      <c r="E502" s="26">
        <f>IF(F502=0,0,F502/D502)</f>
        <v>2912.4555555555553</v>
      </c>
      <c r="F502" s="277">
        <f>'linked - DO NOT USE or DELETE'!U46</f>
        <v>1363029.2</v>
      </c>
      <c r="G502" s="28">
        <f>H502/F502</f>
        <v>3.9487142388438925</v>
      </c>
      <c r="H502" s="279">
        <f>'linked - DO NOT USE or DELETE'!W46</f>
        <v>5382212.8099999996</v>
      </c>
      <c r="J502" s="387"/>
      <c r="K502" s="388"/>
      <c r="L502" s="388"/>
      <c r="M502" s="388"/>
      <c r="N502" s="388"/>
      <c r="O502" s="388"/>
      <c r="P502" s="388"/>
      <c r="Q502" s="389"/>
    </row>
    <row r="503" spans="1:17" x14ac:dyDescent="0.25">
      <c r="A503" s="29">
        <f>A$9</f>
        <v>1542</v>
      </c>
      <c r="B503" s="328">
        <f t="shared" si="102"/>
        <v>4.8979591836734691E-2</v>
      </c>
      <c r="C503" s="74">
        <f t="shared" si="103"/>
        <v>5</v>
      </c>
      <c r="D503" s="277">
        <f>'linked - DO NOT USE or DELETE'!X46</f>
        <v>518</v>
      </c>
      <c r="E503" s="26">
        <f>IF(F503=0,0,F503/D503)</f>
        <v>3054.6119884169884</v>
      </c>
      <c r="F503" s="277">
        <f>'linked - DO NOT USE or DELETE'!Z46</f>
        <v>1582289.01</v>
      </c>
      <c r="G503" s="28">
        <f>H503/F503</f>
        <v>3.9467115871581515</v>
      </c>
      <c r="H503" s="279">
        <f>'linked - DO NOT USE or DELETE'!AB46</f>
        <v>6244838.3700000001</v>
      </c>
      <c r="J503" s="387"/>
      <c r="K503" s="388"/>
      <c r="L503" s="388"/>
      <c r="M503" s="388"/>
      <c r="N503" s="388"/>
      <c r="O503" s="388"/>
      <c r="P503" s="388"/>
      <c r="Q503" s="389"/>
    </row>
    <row r="504" spans="1:17" x14ac:dyDescent="0.25">
      <c r="A504" s="29">
        <f>A$10</f>
        <v>1592</v>
      </c>
      <c r="B504" s="328">
        <f t="shared" si="102"/>
        <v>3.2425421530479899E-2</v>
      </c>
      <c r="C504" s="74">
        <f t="shared" si="103"/>
        <v>6</v>
      </c>
      <c r="D504" s="224">
        <v>338</v>
      </c>
      <c r="E504" s="172">
        <v>1296</v>
      </c>
      <c r="F504" s="173">
        <f>D504*E504</f>
        <v>438048</v>
      </c>
      <c r="G504" s="306">
        <v>3.8</v>
      </c>
      <c r="H504" s="329">
        <f>F504*G504</f>
        <v>1664582.4</v>
      </c>
      <c r="I504" s="18">
        <v>372</v>
      </c>
      <c r="J504" s="387"/>
      <c r="K504" s="388"/>
      <c r="L504" s="388"/>
      <c r="M504" s="388"/>
      <c r="N504" s="388"/>
      <c r="O504" s="388"/>
      <c r="P504" s="388"/>
      <c r="Q504" s="389"/>
    </row>
    <row r="505" spans="1:17" x14ac:dyDescent="0.25">
      <c r="A505" s="29">
        <f>A$11</f>
        <v>1642</v>
      </c>
      <c r="B505" s="328">
        <f t="shared" si="102"/>
        <v>3.1407035175879394E-2</v>
      </c>
      <c r="C505" s="74">
        <f t="shared" si="103"/>
        <v>7</v>
      </c>
      <c r="D505" s="224">
        <v>350</v>
      </c>
      <c r="E505" s="172">
        <v>1500</v>
      </c>
      <c r="F505" s="173">
        <f>D505*E505</f>
        <v>525000</v>
      </c>
      <c r="G505" s="330">
        <f>'DDS Rates for Amend'!AN9</f>
        <v>3.42</v>
      </c>
      <c r="H505" s="329">
        <f>F505*G505</f>
        <v>1795500</v>
      </c>
      <c r="J505" s="387"/>
      <c r="K505" s="388"/>
      <c r="L505" s="388"/>
      <c r="M505" s="388"/>
      <c r="N505" s="388"/>
      <c r="O505" s="388"/>
      <c r="P505" s="388"/>
      <c r="Q505" s="389"/>
    </row>
    <row r="506" spans="1:17" x14ac:dyDescent="0.25">
      <c r="A506" s="29">
        <f>A$12</f>
        <v>1692</v>
      </c>
      <c r="B506" s="328">
        <f t="shared" si="102"/>
        <v>3.0450669914738125E-2</v>
      </c>
      <c r="C506" s="74">
        <f t="shared" si="103"/>
        <v>8</v>
      </c>
      <c r="D506" s="224">
        <v>386</v>
      </c>
      <c r="E506" s="172">
        <v>1120</v>
      </c>
      <c r="F506" s="173">
        <f>D506*E506</f>
        <v>432320</v>
      </c>
      <c r="G506" s="330">
        <f>'DDS Rates for Amend'!AN10</f>
        <v>4.68</v>
      </c>
      <c r="H506" s="329">
        <f>F506*G506</f>
        <v>2023257.5999999999</v>
      </c>
      <c r="I506" s="18" t="s">
        <v>36</v>
      </c>
      <c r="J506" s="387"/>
      <c r="K506" s="388"/>
      <c r="L506" s="388"/>
      <c r="M506" s="388"/>
      <c r="N506" s="388"/>
      <c r="O506" s="388"/>
      <c r="P506" s="388"/>
      <c r="Q506" s="389"/>
    </row>
    <row r="507" spans="1:17" x14ac:dyDescent="0.25">
      <c r="A507" s="29">
        <f>A$13</f>
        <v>1722</v>
      </c>
      <c r="B507" s="328">
        <f t="shared" si="102"/>
        <v>1.7730496453900711E-2</v>
      </c>
      <c r="C507" s="74">
        <f t="shared" si="103"/>
        <v>9</v>
      </c>
      <c r="D507" s="224">
        <v>380</v>
      </c>
      <c r="E507" s="172">
        <v>1120</v>
      </c>
      <c r="F507" s="173">
        <f>D507*E507</f>
        <v>425600</v>
      </c>
      <c r="G507" s="330">
        <f>'DDS Rates for Amend'!AN11</f>
        <v>4.6940399999999993</v>
      </c>
      <c r="H507" s="329">
        <f>F507*G507</f>
        <v>1997783.4239999996</v>
      </c>
      <c r="J507" s="387"/>
      <c r="K507" s="388"/>
      <c r="L507" s="388"/>
      <c r="M507" s="388"/>
      <c r="N507" s="388"/>
      <c r="O507" s="388"/>
      <c r="P507" s="388"/>
      <c r="Q507" s="389"/>
    </row>
    <row r="508" spans="1:17" x14ac:dyDescent="0.25">
      <c r="A508" s="29">
        <f>A$14</f>
        <v>1752</v>
      </c>
      <c r="B508" s="328">
        <f t="shared" si="102"/>
        <v>1.7421602787456445E-2</v>
      </c>
      <c r="C508" s="74">
        <f t="shared" si="103"/>
        <v>10</v>
      </c>
      <c r="D508" s="224">
        <v>380</v>
      </c>
      <c r="E508" s="172">
        <v>1120</v>
      </c>
      <c r="F508" s="173">
        <f>D508*E508</f>
        <v>425600</v>
      </c>
      <c r="G508" s="330">
        <f>'DDS Rates for Amend'!AN12</f>
        <v>4.7973088799999992</v>
      </c>
      <c r="H508" s="329">
        <f>F508*G508</f>
        <v>2041734.6593279997</v>
      </c>
      <c r="J508" s="390"/>
      <c r="K508" s="391"/>
      <c r="L508" s="391"/>
      <c r="M508" s="391"/>
      <c r="N508" s="391"/>
      <c r="O508" s="391"/>
      <c r="P508" s="391"/>
      <c r="Q508" s="392"/>
    </row>
    <row r="509" spans="1:17" x14ac:dyDescent="0.25">
      <c r="C509"/>
      <c r="D509" s="161"/>
      <c r="E509" s="155"/>
      <c r="F509"/>
      <c r="G509"/>
      <c r="H509"/>
    </row>
    <row r="510" spans="1:17" x14ac:dyDescent="0.25">
      <c r="A510" s="376" t="s">
        <v>194</v>
      </c>
      <c r="B510" s="377"/>
      <c r="C510" s="377"/>
      <c r="D510" s="378"/>
      <c r="E510" s="153"/>
      <c r="F510" s="372"/>
      <c r="G510" s="372"/>
      <c r="H510" s="372"/>
    </row>
    <row r="511" spans="1:17" x14ac:dyDescent="0.25">
      <c r="A511" s="289" t="s">
        <v>91</v>
      </c>
      <c r="B511" s="289" t="s">
        <v>92</v>
      </c>
      <c r="C511" s="72" t="s">
        <v>312</v>
      </c>
      <c r="D511" s="160" t="s">
        <v>300</v>
      </c>
      <c r="E511" s="154" t="s">
        <v>301</v>
      </c>
      <c r="F511" s="42" t="s">
        <v>304</v>
      </c>
      <c r="G511" s="43" t="s">
        <v>302</v>
      </c>
      <c r="H511" s="72" t="s">
        <v>303</v>
      </c>
    </row>
    <row r="512" spans="1:17" x14ac:dyDescent="0.25">
      <c r="A512" s="24">
        <f>A$5</f>
        <v>1182</v>
      </c>
      <c r="B512" s="290"/>
      <c r="C512" s="58">
        <v>1</v>
      </c>
      <c r="D512" s="36">
        <f>'linked - DO NOT USE or DELETE'!D47</f>
        <v>80</v>
      </c>
      <c r="E512" s="25">
        <f>IF(F512=0,0,F512/D512)</f>
        <v>1068.5999999999999</v>
      </c>
      <c r="F512" s="36">
        <f>'linked - DO NOT USE or DELETE'!F47</f>
        <v>85488</v>
      </c>
      <c r="G512" s="27">
        <f>H512/F512</f>
        <v>10.126406981096762</v>
      </c>
      <c r="H512" s="37">
        <f>'linked - DO NOT USE or DELETE'!H47</f>
        <v>865686.28</v>
      </c>
      <c r="J512" s="384" t="s">
        <v>58</v>
      </c>
      <c r="K512" s="385"/>
      <c r="L512" s="385"/>
      <c r="M512" s="385"/>
      <c r="N512" s="385"/>
      <c r="O512" s="385"/>
      <c r="P512" s="385"/>
      <c r="Q512" s="386"/>
    </row>
    <row r="513" spans="1:17" x14ac:dyDescent="0.25">
      <c r="A513" s="24">
        <f>A$6</f>
        <v>1288</v>
      </c>
      <c r="B513" s="291">
        <f>(A513-A512)/A512</f>
        <v>8.9678510998307953E-2</v>
      </c>
      <c r="C513" s="61">
        <v>2</v>
      </c>
      <c r="D513" s="36">
        <f>'linked - DO NOT USE or DELETE'!I47</f>
        <v>90</v>
      </c>
      <c r="E513" s="25">
        <f>IF(F513=0,0,F513/D513)</f>
        <v>1654.8777777777777</v>
      </c>
      <c r="F513" s="36">
        <f>'linked - DO NOT USE or DELETE'!K47</f>
        <v>148939</v>
      </c>
      <c r="G513" s="27">
        <f>H513/F513</f>
        <v>10.367186499170803</v>
      </c>
      <c r="H513" s="37">
        <f>'linked - DO NOT USE or DELETE'!M47</f>
        <v>1544078.3900000001</v>
      </c>
      <c r="J513" s="387"/>
      <c r="K513" s="388"/>
      <c r="L513" s="388"/>
      <c r="M513" s="388"/>
      <c r="N513" s="388"/>
      <c r="O513" s="388"/>
      <c r="P513" s="388"/>
      <c r="Q513" s="389"/>
    </row>
    <row r="514" spans="1:17" x14ac:dyDescent="0.25">
      <c r="A514" s="24">
        <f>A$7</f>
        <v>1495</v>
      </c>
      <c r="B514" s="291">
        <f t="shared" ref="B514:B521" si="104">(A514-A513)/A513</f>
        <v>0.16071428571428573</v>
      </c>
      <c r="C514" s="61">
        <v>3</v>
      </c>
      <c r="D514" s="36">
        <f>'linked - DO NOT USE or DELETE'!N47</f>
        <v>79</v>
      </c>
      <c r="E514" s="25">
        <f>IF(F514=0,0,F514/D514)</f>
        <v>1554.8354430379748</v>
      </c>
      <c r="F514" s="36">
        <f>'linked - DO NOT USE or DELETE'!P47</f>
        <v>122832</v>
      </c>
      <c r="G514" s="27">
        <f>H514/F514</f>
        <v>10.634712941253092</v>
      </c>
      <c r="H514" s="38">
        <f>'linked - DO NOT USE or DELETE'!R47</f>
        <v>1306283.0599999998</v>
      </c>
      <c r="J514" s="387"/>
      <c r="K514" s="388"/>
      <c r="L514" s="388"/>
      <c r="M514" s="388"/>
      <c r="N514" s="388"/>
      <c r="O514" s="388"/>
      <c r="P514" s="388"/>
      <c r="Q514" s="389"/>
    </row>
    <row r="515" spans="1:17" x14ac:dyDescent="0.25">
      <c r="A515" s="24">
        <f>A$8</f>
        <v>1470</v>
      </c>
      <c r="B515" s="291">
        <f t="shared" si="104"/>
        <v>-1.6722408026755852E-2</v>
      </c>
      <c r="C515" s="61">
        <f t="shared" ref="C515:C521" si="105">C514+1</f>
        <v>4</v>
      </c>
      <c r="D515" s="36">
        <f>'linked - DO NOT USE or DELETE'!S47</f>
        <v>56</v>
      </c>
      <c r="E515" s="25">
        <f>IF(F515=0,0,F515/D515)</f>
        <v>1410.0714285714287</v>
      </c>
      <c r="F515" s="36">
        <f>'linked - DO NOT USE or DELETE'!U47</f>
        <v>78964</v>
      </c>
      <c r="G515" s="27">
        <f>H515/F515</f>
        <v>10.598131806899346</v>
      </c>
      <c r="H515" s="38">
        <f>'linked - DO NOT USE or DELETE'!W47</f>
        <v>836870.88</v>
      </c>
      <c r="J515" s="387"/>
      <c r="K515" s="388"/>
      <c r="L515" s="388"/>
      <c r="M515" s="388"/>
      <c r="N515" s="388"/>
      <c r="O515" s="388"/>
      <c r="P515" s="388"/>
      <c r="Q515" s="389"/>
    </row>
    <row r="516" spans="1:17" x14ac:dyDescent="0.25">
      <c r="A516" s="24">
        <f>A$9</f>
        <v>1542</v>
      </c>
      <c r="B516" s="291">
        <f t="shared" si="104"/>
        <v>4.8979591836734691E-2</v>
      </c>
      <c r="C516" s="61">
        <f t="shared" si="105"/>
        <v>5</v>
      </c>
      <c r="D516" s="36">
        <f>'linked - DO NOT USE or DELETE'!X47</f>
        <v>15</v>
      </c>
      <c r="E516" s="25">
        <f>IF(F516=0,0,F516/D516)</f>
        <v>275.13333333333333</v>
      </c>
      <c r="F516" s="36">
        <f>'linked - DO NOT USE or DELETE'!Z47</f>
        <v>4127</v>
      </c>
      <c r="G516" s="27">
        <f>H516/F516</f>
        <v>10.701228495275018</v>
      </c>
      <c r="H516" s="38">
        <f>'linked - DO NOT USE or DELETE'!AB47</f>
        <v>44163.97</v>
      </c>
      <c r="J516" s="387"/>
      <c r="K516" s="388"/>
      <c r="L516" s="388"/>
      <c r="M516" s="388"/>
      <c r="N516" s="388"/>
      <c r="O516" s="388"/>
      <c r="P516" s="388"/>
      <c r="Q516" s="389"/>
    </row>
    <row r="517" spans="1:17" x14ac:dyDescent="0.25">
      <c r="A517" s="24">
        <f>A$10</f>
        <v>1592</v>
      </c>
      <c r="B517" s="291">
        <f t="shared" si="104"/>
        <v>3.2425421530479899E-2</v>
      </c>
      <c r="C517" s="23">
        <f t="shared" si="105"/>
        <v>6</v>
      </c>
      <c r="D517" s="168">
        <v>25</v>
      </c>
      <c r="E517" s="221">
        <f>E516</f>
        <v>275.13333333333333</v>
      </c>
      <c r="F517" s="168">
        <f>D517*E517</f>
        <v>6878.333333333333</v>
      </c>
      <c r="G517" s="165">
        <v>10.67</v>
      </c>
      <c r="H517" s="170">
        <f>F517*G517</f>
        <v>73391.816666666666</v>
      </c>
      <c r="J517" s="387"/>
      <c r="K517" s="388"/>
      <c r="L517" s="388"/>
      <c r="M517" s="388"/>
      <c r="N517" s="388"/>
      <c r="O517" s="388"/>
      <c r="P517" s="388"/>
      <c r="Q517" s="389"/>
    </row>
    <row r="518" spans="1:17" x14ac:dyDescent="0.25">
      <c r="A518" s="24">
        <f>A$11</f>
        <v>1642</v>
      </c>
      <c r="B518" s="291">
        <f t="shared" si="104"/>
        <v>3.1407035175879394E-2</v>
      </c>
      <c r="C518" s="23">
        <f t="shared" si="105"/>
        <v>7</v>
      </c>
      <c r="D518" s="168">
        <f t="shared" ref="D518:D521" si="106">D517*(1+B518)</f>
        <v>25.785175879396981</v>
      </c>
      <c r="E518" s="221">
        <f t="shared" ref="E518:E521" si="107">E517</f>
        <v>275.13333333333333</v>
      </c>
      <c r="F518" s="168">
        <f>D518*E518</f>
        <v>7094.3613902847555</v>
      </c>
      <c r="G518" s="229">
        <f>'DDS Rates for Amend'!AO9</f>
        <v>11.75</v>
      </c>
      <c r="H518" s="170">
        <f>F518*G518</f>
        <v>83358.746335845877</v>
      </c>
      <c r="J518" s="387"/>
      <c r="K518" s="388"/>
      <c r="L518" s="388"/>
      <c r="M518" s="388"/>
      <c r="N518" s="388"/>
      <c r="O518" s="388"/>
      <c r="P518" s="388"/>
      <c r="Q518" s="389"/>
    </row>
    <row r="519" spans="1:17" x14ac:dyDescent="0.25">
      <c r="A519" s="24">
        <f>A$12</f>
        <v>1692</v>
      </c>
      <c r="B519" s="291">
        <f t="shared" si="104"/>
        <v>3.0450669914738125E-2</v>
      </c>
      <c r="C519" s="23">
        <f t="shared" si="105"/>
        <v>8</v>
      </c>
      <c r="D519" s="168">
        <v>5</v>
      </c>
      <c r="E519" s="221">
        <f t="shared" si="107"/>
        <v>275.13333333333333</v>
      </c>
      <c r="F519" s="168">
        <f>D519*E519</f>
        <v>1375.6666666666665</v>
      </c>
      <c r="G519" s="229">
        <f>'DDS Rates for Amend'!AO10</f>
        <v>11.86</v>
      </c>
      <c r="H519" s="170">
        <f>F519*G519</f>
        <v>16315.406666666664</v>
      </c>
      <c r="I519" s="18" t="s">
        <v>1</v>
      </c>
      <c r="J519" s="387"/>
      <c r="K519" s="388"/>
      <c r="L519" s="388"/>
      <c r="M519" s="388"/>
      <c r="N519" s="388"/>
      <c r="O519" s="388"/>
      <c r="P519" s="388"/>
      <c r="Q519" s="389"/>
    </row>
    <row r="520" spans="1:17" x14ac:dyDescent="0.25">
      <c r="A520" s="24">
        <f>A$13</f>
        <v>1722</v>
      </c>
      <c r="B520" s="291">
        <f t="shared" si="104"/>
        <v>1.7730496453900711E-2</v>
      </c>
      <c r="C520" s="23">
        <f t="shared" si="105"/>
        <v>9</v>
      </c>
      <c r="D520" s="168">
        <v>10</v>
      </c>
      <c r="E520" s="221">
        <f t="shared" si="107"/>
        <v>275.13333333333333</v>
      </c>
      <c r="F520" s="168">
        <f>D520*E520</f>
        <v>2751.333333333333</v>
      </c>
      <c r="G520" s="229">
        <f>'DDS Rates for Amend'!AO11</f>
        <v>11.895579999999999</v>
      </c>
      <c r="H520" s="170">
        <f>F520*G520</f>
        <v>32728.705773333328</v>
      </c>
      <c r="J520" s="387"/>
      <c r="K520" s="388"/>
      <c r="L520" s="388"/>
      <c r="M520" s="388"/>
      <c r="N520" s="388"/>
      <c r="O520" s="388"/>
      <c r="P520" s="388"/>
      <c r="Q520" s="389"/>
    </row>
    <row r="521" spans="1:17" x14ac:dyDescent="0.25">
      <c r="A521" s="24">
        <f>A$14</f>
        <v>1752</v>
      </c>
      <c r="B521" s="291">
        <f t="shared" si="104"/>
        <v>1.7421602787456445E-2</v>
      </c>
      <c r="C521" s="23">
        <f t="shared" si="105"/>
        <v>10</v>
      </c>
      <c r="D521" s="168">
        <f t="shared" si="106"/>
        <v>10.174216027874564</v>
      </c>
      <c r="E521" s="221">
        <f t="shared" si="107"/>
        <v>275.13333333333333</v>
      </c>
      <c r="F521" s="168">
        <f>D521*E521</f>
        <v>2799.265969802555</v>
      </c>
      <c r="G521" s="229">
        <f>'DDS Rates for Amend'!AO12</f>
        <v>12.157282759999999</v>
      </c>
      <c r="H521" s="170">
        <f>F521*G521</f>
        <v>34031.467915335277</v>
      </c>
      <c r="J521" s="390"/>
      <c r="K521" s="391"/>
      <c r="L521" s="391"/>
      <c r="M521" s="391"/>
      <c r="N521" s="391"/>
      <c r="O521" s="391"/>
      <c r="P521" s="391"/>
      <c r="Q521" s="392"/>
    </row>
    <row r="522" spans="1:17" x14ac:dyDescent="0.25">
      <c r="C522"/>
      <c r="D522" s="161"/>
      <c r="E522" s="155"/>
      <c r="F522"/>
      <c r="G522"/>
      <c r="H522"/>
    </row>
    <row r="523" spans="1:17" x14ac:dyDescent="0.25">
      <c r="A523" s="376" t="s">
        <v>195</v>
      </c>
      <c r="B523" s="377"/>
      <c r="C523" s="377"/>
      <c r="D523" s="378"/>
      <c r="E523" s="153"/>
      <c r="F523" s="372"/>
      <c r="G523" s="372"/>
      <c r="H523" s="372"/>
    </row>
    <row r="524" spans="1:17" x14ac:dyDescent="0.25">
      <c r="A524" s="289" t="s">
        <v>91</v>
      </c>
      <c r="B524" s="289" t="s">
        <v>92</v>
      </c>
      <c r="C524" s="72" t="s">
        <v>312</v>
      </c>
      <c r="D524" s="160" t="s">
        <v>300</v>
      </c>
      <c r="E524" s="154" t="s">
        <v>301</v>
      </c>
      <c r="F524" s="42" t="s">
        <v>304</v>
      </c>
      <c r="G524" s="43" t="s">
        <v>302</v>
      </c>
      <c r="H524" s="72" t="s">
        <v>303</v>
      </c>
    </row>
    <row r="525" spans="1:17" ht="15" customHeight="1" x14ac:dyDescent="0.25">
      <c r="A525" s="24">
        <f>A$5</f>
        <v>1182</v>
      </c>
      <c r="B525" s="290"/>
      <c r="C525" s="58">
        <v>1</v>
      </c>
      <c r="D525" s="36">
        <f>'linked - DO NOT USE or DELETE'!D48</f>
        <v>17</v>
      </c>
      <c r="E525" s="25">
        <f>IF(F525=0,0,F525/D525)</f>
        <v>1578.1176470588234</v>
      </c>
      <c r="F525" s="36">
        <f>'linked - DO NOT USE or DELETE'!F48</f>
        <v>26828</v>
      </c>
      <c r="G525" s="27">
        <f>H525/F525</f>
        <v>6.3265647830624712</v>
      </c>
      <c r="H525" s="37">
        <f>'linked - DO NOT USE or DELETE'!H48</f>
        <v>169729.08</v>
      </c>
      <c r="J525" s="384" t="s">
        <v>57</v>
      </c>
      <c r="K525" s="385"/>
      <c r="L525" s="385"/>
      <c r="M525" s="385"/>
      <c r="N525" s="385"/>
      <c r="O525" s="385"/>
      <c r="P525" s="385"/>
      <c r="Q525" s="386"/>
    </row>
    <row r="526" spans="1:17" x14ac:dyDescent="0.25">
      <c r="A526" s="24">
        <f>A$6</f>
        <v>1288</v>
      </c>
      <c r="B526" s="291">
        <f>(A526-A525)/A525</f>
        <v>8.9678510998307953E-2</v>
      </c>
      <c r="C526" s="61">
        <v>2</v>
      </c>
      <c r="D526" s="36">
        <f>'linked - DO NOT USE or DELETE'!I48</f>
        <v>10</v>
      </c>
      <c r="E526" s="25">
        <f>IF(F526=0,0,F526/D526)</f>
        <v>2064.1</v>
      </c>
      <c r="F526" s="36">
        <f>'linked - DO NOT USE or DELETE'!K48</f>
        <v>20641</v>
      </c>
      <c r="G526" s="27">
        <f>H526/F526</f>
        <v>6.3155026403759509</v>
      </c>
      <c r="H526" s="37">
        <f>'linked - DO NOT USE or DELETE'!M48</f>
        <v>130358.29000000001</v>
      </c>
      <c r="J526" s="387"/>
      <c r="K526" s="388"/>
      <c r="L526" s="388"/>
      <c r="M526" s="388"/>
      <c r="N526" s="388"/>
      <c r="O526" s="388"/>
      <c r="P526" s="388"/>
      <c r="Q526" s="389"/>
    </row>
    <row r="527" spans="1:17" x14ac:dyDescent="0.25">
      <c r="A527" s="24">
        <f>A$7</f>
        <v>1495</v>
      </c>
      <c r="B527" s="291">
        <f t="shared" ref="B527:B534" si="108">(A527-A526)/A526</f>
        <v>0.16071428571428573</v>
      </c>
      <c r="C527" s="61">
        <v>3</v>
      </c>
      <c r="D527" s="36">
        <f>'linked - DO NOT USE or DELETE'!N48</f>
        <v>5</v>
      </c>
      <c r="E527" s="25">
        <f>IF(F527=0,0,F527/D527)</f>
        <v>2730</v>
      </c>
      <c r="F527" s="36">
        <f>'linked - DO NOT USE or DELETE'!P48</f>
        <v>13650</v>
      </c>
      <c r="G527" s="27">
        <f>H527/F527</f>
        <v>6.3285816849816845</v>
      </c>
      <c r="H527" s="38">
        <f>'linked - DO NOT USE or DELETE'!R48</f>
        <v>86385.14</v>
      </c>
      <c r="J527" s="387"/>
      <c r="K527" s="388"/>
      <c r="L527" s="388"/>
      <c r="M527" s="388"/>
      <c r="N527" s="388"/>
      <c r="O527" s="388"/>
      <c r="P527" s="388"/>
      <c r="Q527" s="389"/>
    </row>
    <row r="528" spans="1:17" x14ac:dyDescent="0.25">
      <c r="A528" s="24">
        <f>A$8</f>
        <v>1470</v>
      </c>
      <c r="B528" s="291">
        <f t="shared" si="108"/>
        <v>-1.6722408026755852E-2</v>
      </c>
      <c r="C528" s="61">
        <f t="shared" ref="C528:C534" si="109">C527+1</f>
        <v>4</v>
      </c>
      <c r="D528" s="36">
        <f>'linked - DO NOT USE or DELETE'!S48</f>
        <v>7</v>
      </c>
      <c r="E528" s="25">
        <f>IF(F528=0,0,F528/D528)</f>
        <v>1218.2857142857142</v>
      </c>
      <c r="F528" s="36">
        <f>'linked - DO NOT USE or DELETE'!U48</f>
        <v>8528</v>
      </c>
      <c r="G528" s="27">
        <f>H528/F528</f>
        <v>6.2811421200750459</v>
      </c>
      <c r="H528" s="38">
        <f>'linked - DO NOT USE or DELETE'!W48</f>
        <v>53565.579999999994</v>
      </c>
      <c r="J528" s="387"/>
      <c r="K528" s="388"/>
      <c r="L528" s="388"/>
      <c r="M528" s="388"/>
      <c r="N528" s="388"/>
      <c r="O528" s="388"/>
      <c r="P528" s="388"/>
      <c r="Q528" s="389"/>
    </row>
    <row r="529" spans="1:17" x14ac:dyDescent="0.25">
      <c r="A529" s="24">
        <f>A$9</f>
        <v>1542</v>
      </c>
      <c r="B529" s="291">
        <f t="shared" si="108"/>
        <v>4.8979591836734691E-2</v>
      </c>
      <c r="C529" s="61">
        <f t="shared" si="109"/>
        <v>5</v>
      </c>
      <c r="D529" s="36">
        <f>'linked - DO NOT USE or DELETE'!X48</f>
        <v>5</v>
      </c>
      <c r="E529" s="25">
        <f>IF(F529=0,0,F529/D529)</f>
        <v>416</v>
      </c>
      <c r="F529" s="36">
        <f>'linked - DO NOT USE or DELETE'!Z48</f>
        <v>2080</v>
      </c>
      <c r="G529" s="27">
        <f>H529/F529</f>
        <v>6.3234615384615385</v>
      </c>
      <c r="H529" s="38">
        <f>'linked - DO NOT USE or DELETE'!AB48</f>
        <v>13152.8</v>
      </c>
      <c r="J529" s="387"/>
      <c r="K529" s="388"/>
      <c r="L529" s="388"/>
      <c r="M529" s="388"/>
      <c r="N529" s="388"/>
      <c r="O529" s="388"/>
      <c r="P529" s="388"/>
      <c r="Q529" s="389"/>
    </row>
    <row r="530" spans="1:17" x14ac:dyDescent="0.25">
      <c r="A530" s="24">
        <f>A$10</f>
        <v>1592</v>
      </c>
      <c r="B530" s="291">
        <f t="shared" si="108"/>
        <v>3.2425421530479899E-2</v>
      </c>
      <c r="C530" s="23">
        <f t="shared" si="109"/>
        <v>6</v>
      </c>
      <c r="D530" s="222">
        <f>D529*(1+B530)</f>
        <v>5.1621271076523998</v>
      </c>
      <c r="E530" s="221">
        <f>E517</f>
        <v>275.13333333333333</v>
      </c>
      <c r="F530" s="168">
        <f>D530*E530</f>
        <v>1420.2732382187635</v>
      </c>
      <c r="G530" s="165">
        <v>6.33</v>
      </c>
      <c r="H530" s="170">
        <f>F530*G530</f>
        <v>8990.3295979247723</v>
      </c>
      <c r="J530" s="387"/>
      <c r="K530" s="388"/>
      <c r="L530" s="388"/>
      <c r="M530" s="388"/>
      <c r="N530" s="388"/>
      <c r="O530" s="388"/>
      <c r="P530" s="388"/>
      <c r="Q530" s="389"/>
    </row>
    <row r="531" spans="1:17" x14ac:dyDescent="0.25">
      <c r="A531" s="24">
        <f>A$11</f>
        <v>1642</v>
      </c>
      <c r="B531" s="291">
        <f t="shared" si="108"/>
        <v>3.1407035175879394E-2</v>
      </c>
      <c r="C531" s="23">
        <f t="shared" si="109"/>
        <v>7</v>
      </c>
      <c r="D531" s="222">
        <f t="shared" ref="D531:D534" si="110">D530*(1+B531)</f>
        <v>5.3242542153047987</v>
      </c>
      <c r="E531" s="221">
        <f t="shared" ref="E531:E534" si="111">E518</f>
        <v>275.13333333333333</v>
      </c>
      <c r="F531" s="168">
        <f>D531*E531</f>
        <v>1464.8798097708602</v>
      </c>
      <c r="G531" s="229">
        <f>'DDS Rates for Amend'!AP9</f>
        <v>7.12</v>
      </c>
      <c r="H531" s="170">
        <f>F531*G531</f>
        <v>10429.944245568526</v>
      </c>
      <c r="J531" s="387"/>
      <c r="K531" s="388"/>
      <c r="L531" s="388"/>
      <c r="M531" s="388"/>
      <c r="N531" s="388"/>
      <c r="O531" s="388"/>
      <c r="P531" s="388"/>
      <c r="Q531" s="389"/>
    </row>
    <row r="532" spans="1:17" x14ac:dyDescent="0.25">
      <c r="A532" s="24">
        <f>A$12</f>
        <v>1692</v>
      </c>
      <c r="B532" s="291">
        <f t="shared" si="108"/>
        <v>3.0450669914738125E-2</v>
      </c>
      <c r="C532" s="23">
        <f t="shared" si="109"/>
        <v>8</v>
      </c>
      <c r="D532" s="222">
        <v>5</v>
      </c>
      <c r="E532" s="221">
        <f t="shared" si="111"/>
        <v>275.13333333333333</v>
      </c>
      <c r="F532" s="168">
        <f>D532*E532</f>
        <v>1375.6666666666665</v>
      </c>
      <c r="G532" s="229">
        <f>'DDS Rates for Amend'!AP10</f>
        <v>7.14</v>
      </c>
      <c r="H532" s="170">
        <f>F532*G532</f>
        <v>9822.2599999999984</v>
      </c>
      <c r="I532" s="18" t="s">
        <v>1</v>
      </c>
      <c r="J532" s="387"/>
      <c r="K532" s="388"/>
      <c r="L532" s="388"/>
      <c r="M532" s="388"/>
      <c r="N532" s="388"/>
      <c r="O532" s="388"/>
      <c r="P532" s="388"/>
      <c r="Q532" s="389"/>
    </row>
    <row r="533" spans="1:17" x14ac:dyDescent="0.25">
      <c r="A533" s="24">
        <f>A$13</f>
        <v>1722</v>
      </c>
      <c r="B533" s="291">
        <f t="shared" si="108"/>
        <v>1.7730496453900711E-2</v>
      </c>
      <c r="C533" s="23">
        <f t="shared" si="109"/>
        <v>9</v>
      </c>
      <c r="D533" s="222">
        <v>10</v>
      </c>
      <c r="E533" s="221">
        <f t="shared" si="111"/>
        <v>275.13333333333333</v>
      </c>
      <c r="F533" s="168">
        <f>D533*E533</f>
        <v>2751.333333333333</v>
      </c>
      <c r="G533" s="229">
        <f>'DDS Rates for Amend'!AP11</f>
        <v>7.1614199999999988</v>
      </c>
      <c r="H533" s="170">
        <f>F533*G533</f>
        <v>19703.453559999994</v>
      </c>
      <c r="J533" s="387"/>
      <c r="K533" s="388"/>
      <c r="L533" s="388"/>
      <c r="M533" s="388"/>
      <c r="N533" s="388"/>
      <c r="O533" s="388"/>
      <c r="P533" s="388"/>
      <c r="Q533" s="389"/>
    </row>
    <row r="534" spans="1:17" x14ac:dyDescent="0.25">
      <c r="A534" s="24">
        <f>A$14</f>
        <v>1752</v>
      </c>
      <c r="B534" s="291">
        <f t="shared" si="108"/>
        <v>1.7421602787456445E-2</v>
      </c>
      <c r="C534" s="23">
        <f t="shared" si="109"/>
        <v>10</v>
      </c>
      <c r="D534" s="222">
        <f t="shared" si="110"/>
        <v>10.174216027874564</v>
      </c>
      <c r="E534" s="221">
        <f t="shared" si="111"/>
        <v>275.13333333333333</v>
      </c>
      <c r="F534" s="168">
        <f>D534*E534</f>
        <v>2799.265969802555</v>
      </c>
      <c r="G534" s="229">
        <f>'DDS Rates for Amend'!AP12</f>
        <v>7.3189712399999989</v>
      </c>
      <c r="H534" s="170">
        <f>F534*G534</f>
        <v>20487.747126095604</v>
      </c>
      <c r="J534" s="390"/>
      <c r="K534" s="391"/>
      <c r="L534" s="391"/>
      <c r="M534" s="391"/>
      <c r="N534" s="391"/>
      <c r="O534" s="391"/>
      <c r="P534" s="391"/>
      <c r="Q534" s="392"/>
    </row>
    <row r="535" spans="1:17" x14ac:dyDescent="0.25">
      <c r="A535" s="311"/>
      <c r="B535" s="312"/>
      <c r="C535" s="319"/>
      <c r="D535" s="320"/>
      <c r="E535" s="321"/>
      <c r="F535" s="322"/>
      <c r="G535" s="323"/>
      <c r="H535" s="324"/>
      <c r="J535" s="298"/>
      <c r="K535" s="298"/>
      <c r="L535" s="298"/>
      <c r="M535" s="298"/>
      <c r="N535" s="298"/>
      <c r="O535" s="298"/>
      <c r="P535" s="298"/>
      <c r="Q535" s="298"/>
    </row>
    <row r="536" spans="1:17" x14ac:dyDescent="0.25">
      <c r="A536" s="376" t="s">
        <v>196</v>
      </c>
      <c r="B536" s="377"/>
      <c r="C536" s="377"/>
      <c r="D536" s="378"/>
      <c r="E536" s="153"/>
      <c r="F536" s="372"/>
      <c r="G536" s="372"/>
      <c r="H536" s="372"/>
    </row>
    <row r="537" spans="1:17" x14ac:dyDescent="0.25">
      <c r="A537" s="289" t="s">
        <v>91</v>
      </c>
      <c r="B537" s="289" t="s">
        <v>92</v>
      </c>
      <c r="C537" s="72" t="s">
        <v>312</v>
      </c>
      <c r="D537" s="160" t="s">
        <v>300</v>
      </c>
      <c r="E537" s="154" t="s">
        <v>301</v>
      </c>
      <c r="F537" s="42" t="s">
        <v>304</v>
      </c>
      <c r="G537" s="43" t="s">
        <v>302</v>
      </c>
      <c r="H537" s="72" t="s">
        <v>303</v>
      </c>
    </row>
    <row r="538" spans="1:17" x14ac:dyDescent="0.25">
      <c r="A538" s="24">
        <f>A$5</f>
        <v>1182</v>
      </c>
      <c r="B538" s="290"/>
      <c r="C538" s="58">
        <v>1</v>
      </c>
      <c r="D538" s="36">
        <f>'linked - DO NOT USE or DELETE'!D49</f>
        <v>36</v>
      </c>
      <c r="E538" s="25">
        <f>IF(F538=0,0,F538/D538)</f>
        <v>1321.1944444444443</v>
      </c>
      <c r="F538" s="36">
        <f>'linked - DO NOT USE or DELETE'!F49</f>
        <v>47563</v>
      </c>
      <c r="G538" s="27">
        <f>H538/F538</f>
        <v>10.719000693816623</v>
      </c>
      <c r="H538" s="37">
        <f>'linked - DO NOT USE or DELETE'!H49</f>
        <v>509827.83</v>
      </c>
      <c r="J538" s="384" t="s">
        <v>59</v>
      </c>
      <c r="K538" s="385"/>
      <c r="L538" s="385"/>
      <c r="M538" s="385"/>
      <c r="N538" s="385"/>
      <c r="O538" s="385"/>
      <c r="P538" s="385"/>
      <c r="Q538" s="386"/>
    </row>
    <row r="539" spans="1:17" x14ac:dyDescent="0.25">
      <c r="A539" s="24">
        <f>A$6</f>
        <v>1288</v>
      </c>
      <c r="B539" s="291">
        <f>(A539-A538)/A538</f>
        <v>8.9678510998307953E-2</v>
      </c>
      <c r="C539" s="61">
        <v>2</v>
      </c>
      <c r="D539" s="36">
        <f>'linked - DO NOT USE or DELETE'!I49</f>
        <v>75</v>
      </c>
      <c r="E539" s="25">
        <f>IF(F539=0,0,F539/D539)</f>
        <v>2013.72</v>
      </c>
      <c r="F539" s="36">
        <f>'linked - DO NOT USE or DELETE'!K49</f>
        <v>151029</v>
      </c>
      <c r="G539" s="27">
        <f>H539/F539</f>
        <v>10.678877632772513</v>
      </c>
      <c r="H539" s="37">
        <f>'linked - DO NOT USE or DELETE'!M49</f>
        <v>1612820.21</v>
      </c>
      <c r="J539" s="387"/>
      <c r="K539" s="388"/>
      <c r="L539" s="388"/>
      <c r="M539" s="388"/>
      <c r="N539" s="388"/>
      <c r="O539" s="388"/>
      <c r="P539" s="388"/>
      <c r="Q539" s="389"/>
    </row>
    <row r="540" spans="1:17" x14ac:dyDescent="0.25">
      <c r="A540" s="24">
        <f>A$7</f>
        <v>1495</v>
      </c>
      <c r="B540" s="291">
        <f t="shared" ref="B540:B547" si="112">(A540-A539)/A539</f>
        <v>0.16071428571428573</v>
      </c>
      <c r="C540" s="61">
        <v>3</v>
      </c>
      <c r="D540" s="36">
        <f>'linked - DO NOT USE or DELETE'!N49</f>
        <v>73</v>
      </c>
      <c r="E540" s="25">
        <f>IF(F540=0,0,F540/D540)</f>
        <v>2421.8904109589039</v>
      </c>
      <c r="F540" s="36">
        <f>'linked - DO NOT USE or DELETE'!P49</f>
        <v>176798</v>
      </c>
      <c r="G540" s="27">
        <f>H540/F540</f>
        <v>10.623871254199708</v>
      </c>
      <c r="H540" s="38">
        <f>'linked - DO NOT USE or DELETE'!R49</f>
        <v>1878279.19</v>
      </c>
      <c r="J540" s="387"/>
      <c r="K540" s="388"/>
      <c r="L540" s="388"/>
      <c r="M540" s="388"/>
      <c r="N540" s="388"/>
      <c r="O540" s="388"/>
      <c r="P540" s="388"/>
      <c r="Q540" s="389"/>
    </row>
    <row r="541" spans="1:17" x14ac:dyDescent="0.25">
      <c r="A541" s="24">
        <f>A$8</f>
        <v>1470</v>
      </c>
      <c r="B541" s="291">
        <f t="shared" si="112"/>
        <v>-1.6722408026755852E-2</v>
      </c>
      <c r="C541" s="61">
        <f t="shared" ref="C541:C547" si="113">C540+1</f>
        <v>4</v>
      </c>
      <c r="D541" s="36">
        <f>'linked - DO NOT USE or DELETE'!S49</f>
        <v>63</v>
      </c>
      <c r="E541" s="25">
        <f>IF(F541=0,0,F541/D541)</f>
        <v>1168.936507936508</v>
      </c>
      <c r="F541" s="36">
        <f>'linked - DO NOT USE or DELETE'!U49</f>
        <v>73643</v>
      </c>
      <c r="G541" s="27">
        <f>H541/F541</f>
        <v>10.696424914791629</v>
      </c>
      <c r="H541" s="38">
        <f>'linked - DO NOT USE or DELETE'!W49</f>
        <v>787716.82</v>
      </c>
      <c r="J541" s="387"/>
      <c r="K541" s="388"/>
      <c r="L541" s="388"/>
      <c r="M541" s="388"/>
      <c r="N541" s="388"/>
      <c r="O541" s="388"/>
      <c r="P541" s="388"/>
      <c r="Q541" s="389"/>
    </row>
    <row r="542" spans="1:17" x14ac:dyDescent="0.25">
      <c r="A542" s="24">
        <f>A$9</f>
        <v>1542</v>
      </c>
      <c r="B542" s="291">
        <f t="shared" si="112"/>
        <v>4.8979591836734691E-2</v>
      </c>
      <c r="C542" s="61">
        <f t="shared" si="113"/>
        <v>5</v>
      </c>
      <c r="D542" s="36">
        <f>'linked - DO NOT USE or DELETE'!X49</f>
        <v>39</v>
      </c>
      <c r="E542" s="25">
        <f>IF(F542=0,0,F542/D542)</f>
        <v>352.41025641025641</v>
      </c>
      <c r="F542" s="36">
        <f>'linked - DO NOT USE or DELETE'!Z49</f>
        <v>13744</v>
      </c>
      <c r="G542" s="27">
        <f>H542/F542</f>
        <v>10.499531431897555</v>
      </c>
      <c r="H542" s="38">
        <f>'linked - DO NOT USE or DELETE'!AB49</f>
        <v>144305.56</v>
      </c>
      <c r="J542" s="387"/>
      <c r="K542" s="388"/>
      <c r="L542" s="388"/>
      <c r="M542" s="388"/>
      <c r="N542" s="388"/>
      <c r="O542" s="388"/>
      <c r="P542" s="388"/>
      <c r="Q542" s="389"/>
    </row>
    <row r="543" spans="1:17" x14ac:dyDescent="0.25">
      <c r="A543" s="24">
        <f>A$10</f>
        <v>1592</v>
      </c>
      <c r="B543" s="291">
        <f t="shared" si="112"/>
        <v>3.2425421530479899E-2</v>
      </c>
      <c r="C543" s="23">
        <f t="shared" si="113"/>
        <v>6</v>
      </c>
      <c r="D543" s="168">
        <f>D542*(1+B543)</f>
        <v>40.264591439688722</v>
      </c>
      <c r="E543" s="221">
        <f>E542</f>
        <v>352.41025641025641</v>
      </c>
      <c r="F543" s="168">
        <f>D543*E543</f>
        <v>14189.654993514918</v>
      </c>
      <c r="G543" s="165">
        <v>10.67</v>
      </c>
      <c r="H543" s="170">
        <f>F543*G543</f>
        <v>151403.61878080416</v>
      </c>
      <c r="J543" s="387"/>
      <c r="K543" s="388"/>
      <c r="L543" s="388"/>
      <c r="M543" s="388"/>
      <c r="N543" s="388"/>
      <c r="O543" s="388"/>
      <c r="P543" s="388"/>
      <c r="Q543" s="389"/>
    </row>
    <row r="544" spans="1:17" x14ac:dyDescent="0.25">
      <c r="A544" s="24">
        <f>A$11</f>
        <v>1642</v>
      </c>
      <c r="B544" s="291">
        <f t="shared" si="112"/>
        <v>3.1407035175879394E-2</v>
      </c>
      <c r="C544" s="23">
        <f t="shared" si="113"/>
        <v>7</v>
      </c>
      <c r="D544" s="168">
        <v>30</v>
      </c>
      <c r="E544" s="221">
        <f t="shared" ref="E544:E547" si="114">E543</f>
        <v>352.41025641025641</v>
      </c>
      <c r="F544" s="168">
        <f>D544*E544</f>
        <v>10572.307692307691</v>
      </c>
      <c r="G544" s="229">
        <f>'DDS Rates for Amend'!AQ9</f>
        <v>11.75</v>
      </c>
      <c r="H544" s="170">
        <f>F544*G544</f>
        <v>124224.61538461538</v>
      </c>
      <c r="J544" s="387"/>
      <c r="K544" s="388"/>
      <c r="L544" s="388"/>
      <c r="M544" s="388"/>
      <c r="N544" s="388"/>
      <c r="O544" s="388"/>
      <c r="P544" s="388"/>
      <c r="Q544" s="389"/>
    </row>
    <row r="545" spans="1:17" x14ac:dyDescent="0.25">
      <c r="A545" s="24">
        <f>A$12</f>
        <v>1692</v>
      </c>
      <c r="B545" s="291">
        <f t="shared" si="112"/>
        <v>3.0450669914738125E-2</v>
      </c>
      <c r="C545" s="23">
        <f t="shared" si="113"/>
        <v>8</v>
      </c>
      <c r="D545" s="168">
        <v>24</v>
      </c>
      <c r="E545" s="221">
        <v>200</v>
      </c>
      <c r="F545" s="168">
        <f>D545*E545</f>
        <v>4800</v>
      </c>
      <c r="G545" s="229">
        <f>'DDS Rates for Amend'!AQ10</f>
        <v>11.86</v>
      </c>
      <c r="H545" s="170">
        <f>F545*G545</f>
        <v>56928</v>
      </c>
      <c r="I545" s="18" t="s">
        <v>1</v>
      </c>
      <c r="J545" s="387"/>
      <c r="K545" s="388"/>
      <c r="L545" s="388"/>
      <c r="M545" s="388"/>
      <c r="N545" s="388"/>
      <c r="O545" s="388"/>
      <c r="P545" s="388"/>
      <c r="Q545" s="389"/>
    </row>
    <row r="546" spans="1:17" x14ac:dyDescent="0.25">
      <c r="A546" s="24">
        <f>A$13</f>
        <v>1722</v>
      </c>
      <c r="B546" s="291">
        <f t="shared" si="112"/>
        <v>1.7730496453900711E-2</v>
      </c>
      <c r="C546" s="23">
        <f t="shared" si="113"/>
        <v>9</v>
      </c>
      <c r="D546" s="168">
        <v>30</v>
      </c>
      <c r="E546" s="221">
        <f t="shared" si="114"/>
        <v>200</v>
      </c>
      <c r="F546" s="168">
        <f>D546*E546</f>
        <v>6000</v>
      </c>
      <c r="G546" s="229">
        <f>'DDS Rates for Amend'!AQ11</f>
        <v>11.895579999999999</v>
      </c>
      <c r="H546" s="170">
        <f>F546*G546</f>
        <v>71373.48</v>
      </c>
      <c r="J546" s="387"/>
      <c r="K546" s="388"/>
      <c r="L546" s="388"/>
      <c r="M546" s="388"/>
      <c r="N546" s="388"/>
      <c r="O546" s="388"/>
      <c r="P546" s="388"/>
      <c r="Q546" s="389"/>
    </row>
    <row r="547" spans="1:17" x14ac:dyDescent="0.25">
      <c r="A547" s="24">
        <f>A$14</f>
        <v>1752</v>
      </c>
      <c r="B547" s="291">
        <f t="shared" si="112"/>
        <v>1.7421602787456445E-2</v>
      </c>
      <c r="C547" s="23">
        <f t="shared" si="113"/>
        <v>10</v>
      </c>
      <c r="D547" s="168">
        <v>35</v>
      </c>
      <c r="E547" s="221">
        <f t="shared" si="114"/>
        <v>200</v>
      </c>
      <c r="F547" s="168">
        <f>D547*E547</f>
        <v>7000</v>
      </c>
      <c r="G547" s="229">
        <f>'DDS Rates for Amend'!AQ12</f>
        <v>12.157282759999999</v>
      </c>
      <c r="H547" s="170">
        <f>F547*G547</f>
        <v>85100.979319999999</v>
      </c>
      <c r="J547" s="390"/>
      <c r="K547" s="391"/>
      <c r="L547" s="391"/>
      <c r="M547" s="391"/>
      <c r="N547" s="391"/>
      <c r="O547" s="391"/>
      <c r="P547" s="391"/>
      <c r="Q547" s="392"/>
    </row>
    <row r="548" spans="1:17" x14ac:dyDescent="0.25">
      <c r="C548"/>
      <c r="D548" s="161"/>
      <c r="E548" s="75"/>
      <c r="F548"/>
      <c r="G548"/>
      <c r="H548"/>
    </row>
    <row r="549" spans="1:17" x14ac:dyDescent="0.25">
      <c r="A549" s="376" t="s">
        <v>197</v>
      </c>
      <c r="B549" s="377"/>
      <c r="C549" s="377"/>
      <c r="D549" s="378"/>
      <c r="E549" s="153"/>
      <c r="F549" s="372"/>
      <c r="G549" s="372"/>
      <c r="H549" s="372"/>
    </row>
    <row r="550" spans="1:17" x14ac:dyDescent="0.25">
      <c r="A550" s="289" t="s">
        <v>91</v>
      </c>
      <c r="B550" s="289" t="s">
        <v>92</v>
      </c>
      <c r="C550" s="72" t="s">
        <v>312</v>
      </c>
      <c r="D550" s="160" t="s">
        <v>300</v>
      </c>
      <c r="E550" s="154" t="s">
        <v>301</v>
      </c>
      <c r="F550" s="42" t="s">
        <v>304</v>
      </c>
      <c r="G550" s="43" t="s">
        <v>302</v>
      </c>
      <c r="H550" s="72" t="s">
        <v>303</v>
      </c>
    </row>
    <row r="551" spans="1:17" x14ac:dyDescent="0.25">
      <c r="A551" s="24">
        <f>A$5</f>
        <v>1182</v>
      </c>
      <c r="B551" s="290"/>
      <c r="C551" s="58">
        <v>1</v>
      </c>
      <c r="D551" s="36">
        <f>'linked - DO NOT USE or DELETE'!D50</f>
        <v>103</v>
      </c>
      <c r="E551" s="25">
        <f>IF(F551=0,0,F551/D551)</f>
        <v>1401.6504854368932</v>
      </c>
      <c r="F551" s="36">
        <f>'linked - DO NOT USE or DELETE'!F50</f>
        <v>144370</v>
      </c>
      <c r="G551" s="27">
        <f>H551/F551</f>
        <v>6.2958421417191932</v>
      </c>
      <c r="H551" s="37">
        <f>'linked - DO NOT USE or DELETE'!H50</f>
        <v>908930.73</v>
      </c>
      <c r="J551" s="384" t="s">
        <v>101</v>
      </c>
      <c r="K551" s="385"/>
      <c r="L551" s="385"/>
      <c r="M551" s="385"/>
      <c r="N551" s="385"/>
      <c r="O551" s="385"/>
      <c r="P551" s="385"/>
      <c r="Q551" s="386"/>
    </row>
    <row r="552" spans="1:17" x14ac:dyDescent="0.25">
      <c r="A552" s="24">
        <f>A$6</f>
        <v>1288</v>
      </c>
      <c r="B552" s="291">
        <f>(A552-A551)/A551</f>
        <v>8.9678510998307953E-2</v>
      </c>
      <c r="C552" s="61">
        <v>2</v>
      </c>
      <c r="D552" s="36">
        <f>'linked - DO NOT USE or DELETE'!I50</f>
        <v>88</v>
      </c>
      <c r="E552" s="25">
        <f>IF(F552=0,0,F552/D552)</f>
        <v>1694.5454545454545</v>
      </c>
      <c r="F552" s="36">
        <f>'linked - DO NOT USE or DELETE'!K50</f>
        <v>149120</v>
      </c>
      <c r="G552" s="27">
        <f>H552/F552</f>
        <v>6.2715342677038617</v>
      </c>
      <c r="H552" s="37">
        <f>'linked - DO NOT USE or DELETE'!M50</f>
        <v>935211.18999999983</v>
      </c>
      <c r="J552" s="387"/>
      <c r="K552" s="388"/>
      <c r="L552" s="388"/>
      <c r="M552" s="388"/>
      <c r="N552" s="388"/>
      <c r="O552" s="388"/>
      <c r="P552" s="388"/>
      <c r="Q552" s="389"/>
    </row>
    <row r="553" spans="1:17" x14ac:dyDescent="0.25">
      <c r="A553" s="24">
        <f>A$7</f>
        <v>1495</v>
      </c>
      <c r="B553" s="291">
        <f t="shared" ref="B553:B560" si="115">(A553-A552)/A552</f>
        <v>0.16071428571428573</v>
      </c>
      <c r="C553" s="61">
        <v>3</v>
      </c>
      <c r="D553" s="36">
        <f>'linked - DO NOT USE or DELETE'!N50</f>
        <v>76</v>
      </c>
      <c r="E553" s="25">
        <f>IF(F553=0,0,F553/D553)</f>
        <v>1948.4342105263158</v>
      </c>
      <c r="F553" s="36">
        <f>'linked - DO NOT USE or DELETE'!P50</f>
        <v>148081</v>
      </c>
      <c r="G553" s="27">
        <f>H553/F553</f>
        <v>6.3156047028315596</v>
      </c>
      <c r="H553" s="38">
        <f>'linked - DO NOT USE or DELETE'!R50</f>
        <v>935221.06000000017</v>
      </c>
      <c r="J553" s="387"/>
      <c r="K553" s="388"/>
      <c r="L553" s="388"/>
      <c r="M553" s="388"/>
      <c r="N553" s="388"/>
      <c r="O553" s="388"/>
      <c r="P553" s="388"/>
      <c r="Q553" s="389"/>
    </row>
    <row r="554" spans="1:17" x14ac:dyDescent="0.25">
      <c r="A554" s="24">
        <f>A$8</f>
        <v>1470</v>
      </c>
      <c r="B554" s="291">
        <f t="shared" si="115"/>
        <v>-1.6722408026755852E-2</v>
      </c>
      <c r="C554" s="61">
        <f t="shared" ref="C554:C560" si="116">C553+1</f>
        <v>4</v>
      </c>
      <c r="D554" s="36">
        <f>'linked - DO NOT USE or DELETE'!S50</f>
        <v>77</v>
      </c>
      <c r="E554" s="25">
        <f>IF(F554=0,0,F554/D554)</f>
        <v>1201.7142857142858</v>
      </c>
      <c r="F554" s="36">
        <f>'linked - DO NOT USE or DELETE'!U50</f>
        <v>92532</v>
      </c>
      <c r="G554" s="27">
        <f>H554/F554</f>
        <v>6.2854907491462431</v>
      </c>
      <c r="H554" s="38">
        <f>'linked - DO NOT USE or DELETE'!W50</f>
        <v>581609.03000000014</v>
      </c>
      <c r="J554" s="387"/>
      <c r="K554" s="388"/>
      <c r="L554" s="388"/>
      <c r="M554" s="388"/>
      <c r="N554" s="388"/>
      <c r="O554" s="388"/>
      <c r="P554" s="388"/>
      <c r="Q554" s="389"/>
    </row>
    <row r="555" spans="1:17" x14ac:dyDescent="0.25">
      <c r="A555" s="24">
        <f>A$9</f>
        <v>1542</v>
      </c>
      <c r="B555" s="291">
        <f t="shared" si="115"/>
        <v>4.8979591836734691E-2</v>
      </c>
      <c r="C555" s="61">
        <f t="shared" si="116"/>
        <v>5</v>
      </c>
      <c r="D555" s="36">
        <f>'linked - DO NOT USE or DELETE'!X50</f>
        <v>51</v>
      </c>
      <c r="E555" s="25">
        <f>IF(F555=0,0,F555/D555)</f>
        <v>273.61333333333334</v>
      </c>
      <c r="F555" s="36">
        <f>'linked - DO NOT USE or DELETE'!Z50</f>
        <v>13954.28</v>
      </c>
      <c r="G555" s="27">
        <f>H555/F555</f>
        <v>6.3046764146914063</v>
      </c>
      <c r="H555" s="38">
        <f>'linked - DO NOT USE or DELETE'!AB50</f>
        <v>87977.22</v>
      </c>
      <c r="J555" s="387"/>
      <c r="K555" s="388"/>
      <c r="L555" s="388"/>
      <c r="M555" s="388"/>
      <c r="N555" s="388"/>
      <c r="O555" s="388"/>
      <c r="P555" s="388"/>
      <c r="Q555" s="389"/>
    </row>
    <row r="556" spans="1:17" x14ac:dyDescent="0.25">
      <c r="A556" s="24">
        <f>A$10</f>
        <v>1592</v>
      </c>
      <c r="B556" s="291">
        <f t="shared" si="115"/>
        <v>3.2425421530479899E-2</v>
      </c>
      <c r="C556" s="23">
        <f t="shared" si="116"/>
        <v>6</v>
      </c>
      <c r="D556" s="168">
        <f>TREND(D551:D555,A551:A555,A556)</f>
        <v>56.756577268551609</v>
      </c>
      <c r="E556" s="221">
        <f>E555</f>
        <v>273.61333333333334</v>
      </c>
      <c r="F556" s="168">
        <f>D556*E556</f>
        <v>15529.356295039302</v>
      </c>
      <c r="G556" s="165">
        <v>6.33</v>
      </c>
      <c r="H556" s="170">
        <f>F556*G556</f>
        <v>98300.825347598788</v>
      </c>
      <c r="J556" s="387"/>
      <c r="K556" s="388"/>
      <c r="L556" s="388"/>
      <c r="M556" s="388"/>
      <c r="N556" s="388"/>
      <c r="O556" s="388"/>
      <c r="P556" s="388"/>
      <c r="Q556" s="389"/>
    </row>
    <row r="557" spans="1:17" x14ac:dyDescent="0.25">
      <c r="A557" s="24">
        <f>A$11</f>
        <v>1642</v>
      </c>
      <c r="B557" s="291">
        <f t="shared" si="115"/>
        <v>3.1407035175879394E-2</v>
      </c>
      <c r="C557" s="23">
        <f t="shared" si="116"/>
        <v>7</v>
      </c>
      <c r="D557" s="168">
        <f>TREND(D551:D555,A551:A555,A557)</f>
        <v>51.099552158824139</v>
      </c>
      <c r="E557" s="221">
        <f t="shared" ref="E557:E560" si="117">E556</f>
        <v>273.61333333333334</v>
      </c>
      <c r="F557" s="168">
        <f>D557*E557</f>
        <v>13981.518798016403</v>
      </c>
      <c r="G557" s="229">
        <f>'DDS Rates for Amend'!AR9</f>
        <v>7.12</v>
      </c>
      <c r="H557" s="170">
        <f>F557*G557</f>
        <v>99548.413841876783</v>
      </c>
      <c r="J557" s="387"/>
      <c r="K557" s="388"/>
      <c r="L557" s="388"/>
      <c r="M557" s="388"/>
      <c r="N557" s="388"/>
      <c r="O557" s="388"/>
      <c r="P557" s="388"/>
      <c r="Q557" s="389"/>
    </row>
    <row r="558" spans="1:17" x14ac:dyDescent="0.25">
      <c r="A558" s="24">
        <f>A$12</f>
        <v>1692</v>
      </c>
      <c r="B558" s="291">
        <f t="shared" si="115"/>
        <v>3.0450669914738125E-2</v>
      </c>
      <c r="C558" s="23">
        <f t="shared" si="116"/>
        <v>8</v>
      </c>
      <c r="D558" s="168">
        <v>13</v>
      </c>
      <c r="E558" s="221">
        <f t="shared" si="117"/>
        <v>273.61333333333334</v>
      </c>
      <c r="F558" s="168">
        <f>D558*E558</f>
        <v>3556.9733333333334</v>
      </c>
      <c r="G558" s="229">
        <f>'DDS Rates for Amend'!AR10</f>
        <v>7.14</v>
      </c>
      <c r="H558" s="170">
        <f>F558*G558</f>
        <v>25396.7896</v>
      </c>
      <c r="I558" s="18" t="s">
        <v>1</v>
      </c>
      <c r="J558" s="387"/>
      <c r="K558" s="388"/>
      <c r="L558" s="388"/>
      <c r="M558" s="388"/>
      <c r="N558" s="388"/>
      <c r="O558" s="388"/>
      <c r="P558" s="388"/>
      <c r="Q558" s="389"/>
    </row>
    <row r="559" spans="1:17" x14ac:dyDescent="0.25">
      <c r="A559" s="24">
        <f>A$13</f>
        <v>1722</v>
      </c>
      <c r="B559" s="291">
        <f t="shared" si="115"/>
        <v>1.7730496453900711E-2</v>
      </c>
      <c r="C559" s="23">
        <f t="shared" si="116"/>
        <v>9</v>
      </c>
      <c r="D559" s="168">
        <v>18</v>
      </c>
      <c r="E559" s="221">
        <f t="shared" si="117"/>
        <v>273.61333333333334</v>
      </c>
      <c r="F559" s="168">
        <f>D559*E559</f>
        <v>4925.04</v>
      </c>
      <c r="G559" s="229">
        <f>'DDS Rates for Amend'!AR11</f>
        <v>7.1614199999999988</v>
      </c>
      <c r="H559" s="170">
        <f>F559*G559</f>
        <v>35270.279956799997</v>
      </c>
      <c r="J559" s="387"/>
      <c r="K559" s="388"/>
      <c r="L559" s="388"/>
      <c r="M559" s="388"/>
      <c r="N559" s="388"/>
      <c r="O559" s="388"/>
      <c r="P559" s="388"/>
      <c r="Q559" s="389"/>
    </row>
    <row r="560" spans="1:17" x14ac:dyDescent="0.25">
      <c r="A560" s="24">
        <f>A$14</f>
        <v>1752</v>
      </c>
      <c r="B560" s="291">
        <f t="shared" si="115"/>
        <v>1.7421602787456445E-2</v>
      </c>
      <c r="C560" s="23">
        <f t="shared" si="116"/>
        <v>10</v>
      </c>
      <c r="D560" s="168">
        <v>25</v>
      </c>
      <c r="E560" s="221">
        <f t="shared" si="117"/>
        <v>273.61333333333334</v>
      </c>
      <c r="F560" s="168">
        <f>D560*E560</f>
        <v>6840.3333333333339</v>
      </c>
      <c r="G560" s="229">
        <f>'DDS Rates for Amend'!AR12</f>
        <v>7.3189712399999989</v>
      </c>
      <c r="H560" s="170">
        <f>F560*G560</f>
        <v>50064.202938679999</v>
      </c>
      <c r="J560" s="390"/>
      <c r="K560" s="391"/>
      <c r="L560" s="391"/>
      <c r="M560" s="391"/>
      <c r="N560" s="391"/>
      <c r="O560" s="391"/>
      <c r="P560" s="391"/>
      <c r="Q560" s="392"/>
    </row>
    <row r="561" spans="1:17" x14ac:dyDescent="0.25">
      <c r="C561"/>
      <c r="D561" s="161"/>
      <c r="E561" s="155"/>
      <c r="F561"/>
      <c r="G561"/>
      <c r="H561"/>
    </row>
    <row r="562" spans="1:17" x14ac:dyDescent="0.25">
      <c r="A562" s="376" t="s">
        <v>198</v>
      </c>
      <c r="B562" s="377"/>
      <c r="C562" s="377"/>
      <c r="D562" s="378"/>
      <c r="E562" s="153"/>
      <c r="F562" s="372"/>
      <c r="G562" s="372"/>
      <c r="H562" s="372"/>
    </row>
    <row r="563" spans="1:17" x14ac:dyDescent="0.25">
      <c r="A563" s="289" t="s">
        <v>91</v>
      </c>
      <c r="B563" s="289" t="s">
        <v>92</v>
      </c>
      <c r="C563" s="72" t="s">
        <v>312</v>
      </c>
      <c r="D563" s="160" t="s">
        <v>300</v>
      </c>
      <c r="E563" s="154" t="s">
        <v>301</v>
      </c>
      <c r="F563" s="42" t="s">
        <v>304</v>
      </c>
      <c r="G563" s="43" t="s">
        <v>302</v>
      </c>
      <c r="H563" s="72" t="s">
        <v>303</v>
      </c>
    </row>
    <row r="564" spans="1:17" x14ac:dyDescent="0.25">
      <c r="A564" s="24">
        <f>A$5</f>
        <v>1182</v>
      </c>
      <c r="B564" s="290"/>
      <c r="C564" s="58">
        <v>1</v>
      </c>
      <c r="D564" s="36">
        <f>'linked - DO NOT USE or DELETE'!D51</f>
        <v>63</v>
      </c>
      <c r="E564" s="25">
        <f>IF(F564=0,0,F564/D564)</f>
        <v>1915.2063492063492</v>
      </c>
      <c r="F564" s="36">
        <f>'linked - DO NOT USE or DELETE'!F51</f>
        <v>120658</v>
      </c>
      <c r="G564" s="27">
        <f>H564/F564</f>
        <v>10.416051898755159</v>
      </c>
      <c r="H564" s="37">
        <f>'linked - DO NOT USE or DELETE'!H51</f>
        <v>1256779.99</v>
      </c>
      <c r="J564" s="384" t="s">
        <v>60</v>
      </c>
      <c r="K564" s="385"/>
      <c r="L564" s="385"/>
      <c r="M564" s="385"/>
      <c r="N564" s="385"/>
      <c r="O564" s="385"/>
      <c r="P564" s="385"/>
      <c r="Q564" s="386"/>
    </row>
    <row r="565" spans="1:17" x14ac:dyDescent="0.25">
      <c r="A565" s="24">
        <f>A$6</f>
        <v>1288</v>
      </c>
      <c r="B565" s="291">
        <f>(A565-A564)/A564</f>
        <v>8.9678510998307953E-2</v>
      </c>
      <c r="C565" s="61">
        <v>2</v>
      </c>
      <c r="D565" s="36">
        <f>'linked - DO NOT USE or DELETE'!I51</f>
        <v>85</v>
      </c>
      <c r="E565" s="25">
        <f>IF(F565=0,0,F565/D565)</f>
        <v>2240.1058823529411</v>
      </c>
      <c r="F565" s="36">
        <f>'linked - DO NOT USE or DELETE'!K51</f>
        <v>190409</v>
      </c>
      <c r="G565" s="27">
        <f>H565/F565</f>
        <v>10.218882143176005</v>
      </c>
      <c r="H565" s="37">
        <f>'linked - DO NOT USE or DELETE'!M51</f>
        <v>1945767.13</v>
      </c>
      <c r="J565" s="387"/>
      <c r="K565" s="388"/>
      <c r="L565" s="388"/>
      <c r="M565" s="388"/>
      <c r="N565" s="388"/>
      <c r="O565" s="388"/>
      <c r="P565" s="388"/>
      <c r="Q565" s="389"/>
    </row>
    <row r="566" spans="1:17" x14ac:dyDescent="0.25">
      <c r="A566" s="24">
        <f>A$7</f>
        <v>1495</v>
      </c>
      <c r="B566" s="291">
        <f t="shared" ref="B566:B573" si="118">(A566-A565)/A565</f>
        <v>0.16071428571428573</v>
      </c>
      <c r="C566" s="61">
        <v>3</v>
      </c>
      <c r="D566" s="36">
        <f>'linked - DO NOT USE or DELETE'!N51</f>
        <v>103</v>
      </c>
      <c r="E566" s="25">
        <f>IF(F566=0,0,F566/D566)</f>
        <v>2743.6699029126212</v>
      </c>
      <c r="F566" s="36">
        <f>'linked - DO NOT USE or DELETE'!P51</f>
        <v>282598</v>
      </c>
      <c r="G566" s="27">
        <f>H566/F566</f>
        <v>10.695692255429973</v>
      </c>
      <c r="H566" s="38">
        <f>'linked - DO NOT USE or DELETE'!R51</f>
        <v>3022581.2399999998</v>
      </c>
      <c r="J566" s="387"/>
      <c r="K566" s="388"/>
      <c r="L566" s="388"/>
      <c r="M566" s="388"/>
      <c r="N566" s="388"/>
      <c r="O566" s="388"/>
      <c r="P566" s="388"/>
      <c r="Q566" s="389"/>
    </row>
    <row r="567" spans="1:17" x14ac:dyDescent="0.25">
      <c r="A567" s="24">
        <f>A$8</f>
        <v>1470</v>
      </c>
      <c r="B567" s="291">
        <f t="shared" si="118"/>
        <v>-1.6722408026755852E-2</v>
      </c>
      <c r="C567" s="61">
        <f t="shared" ref="C567:C573" si="119">C566+1</f>
        <v>4</v>
      </c>
      <c r="D567" s="36">
        <f>'linked - DO NOT USE or DELETE'!S51</f>
        <v>143</v>
      </c>
      <c r="E567" s="25">
        <f>IF(F567=0,0,F567/D567)</f>
        <v>1739.4755244755245</v>
      </c>
      <c r="F567" s="36">
        <f>'linked - DO NOT USE or DELETE'!U51</f>
        <v>248745</v>
      </c>
      <c r="G567" s="27">
        <f>H567/F567</f>
        <v>10.606899877384469</v>
      </c>
      <c r="H567" s="38">
        <f>'linked - DO NOT USE or DELETE'!W51</f>
        <v>2638413.31</v>
      </c>
      <c r="J567" s="387"/>
      <c r="K567" s="388"/>
      <c r="L567" s="388"/>
      <c r="M567" s="388"/>
      <c r="N567" s="388"/>
      <c r="O567" s="388"/>
      <c r="P567" s="388"/>
      <c r="Q567" s="389"/>
    </row>
    <row r="568" spans="1:17" x14ac:dyDescent="0.25">
      <c r="A568" s="24">
        <f>A$9</f>
        <v>1542</v>
      </c>
      <c r="B568" s="291">
        <f t="shared" si="118"/>
        <v>4.8979591836734691E-2</v>
      </c>
      <c r="C568" s="61">
        <f t="shared" si="119"/>
        <v>5</v>
      </c>
      <c r="D568" s="36">
        <f>'linked - DO NOT USE or DELETE'!X51</f>
        <v>98</v>
      </c>
      <c r="E568" s="25">
        <f>IF(F568=0,0,F568/D568)</f>
        <v>870.5204081632653</v>
      </c>
      <c r="F568" s="36">
        <f>'linked - DO NOT USE or DELETE'!Z51</f>
        <v>85311</v>
      </c>
      <c r="G568" s="27">
        <f>H568/F568</f>
        <v>10.658882793543622</v>
      </c>
      <c r="H568" s="38">
        <f>'linked - DO NOT USE or DELETE'!AB51</f>
        <v>909319.95</v>
      </c>
      <c r="J568" s="387"/>
      <c r="K568" s="388"/>
      <c r="L568" s="388"/>
      <c r="M568" s="388"/>
      <c r="N568" s="388"/>
      <c r="O568" s="388"/>
      <c r="P568" s="388"/>
      <c r="Q568" s="389"/>
    </row>
    <row r="569" spans="1:17" x14ac:dyDescent="0.25">
      <c r="A569" s="24">
        <f>A$10</f>
        <v>1592</v>
      </c>
      <c r="B569" s="291">
        <f t="shared" si="118"/>
        <v>3.2425421530479899E-2</v>
      </c>
      <c r="C569" s="23">
        <f t="shared" si="119"/>
        <v>6</v>
      </c>
      <c r="D569" s="166">
        <f>(D568*(1+B569))-D908-(0.481*D921)</f>
        <v>81.134390661478619</v>
      </c>
      <c r="E569" s="169">
        <f>E568</f>
        <v>870.5204081632653</v>
      </c>
      <c r="F569" s="168">
        <f>D569*E569</f>
        <v>70629.142874708195</v>
      </c>
      <c r="G569" s="165">
        <v>10.67</v>
      </c>
      <c r="H569" s="170">
        <f>F569*G569</f>
        <v>753612.95447313646</v>
      </c>
      <c r="J569" s="387"/>
      <c r="K569" s="388"/>
      <c r="L569" s="388"/>
      <c r="M569" s="388"/>
      <c r="N569" s="388"/>
      <c r="O569" s="388"/>
      <c r="P569" s="388"/>
      <c r="Q569" s="389"/>
    </row>
    <row r="570" spans="1:17" x14ac:dyDescent="0.25">
      <c r="A570" s="24">
        <f>A$11</f>
        <v>1642</v>
      </c>
      <c r="B570" s="291">
        <f t="shared" si="118"/>
        <v>3.1407035175879394E-2</v>
      </c>
      <c r="C570" s="23">
        <f t="shared" si="119"/>
        <v>7</v>
      </c>
      <c r="D570" s="166">
        <f>(D569*(1+B570))</f>
        <v>83.682581322957205</v>
      </c>
      <c r="E570" s="169">
        <f t="shared" ref="E570:E573" si="120">E569</f>
        <v>870.5204081632653</v>
      </c>
      <c r="F570" s="168">
        <f>D570*E570</f>
        <v>72847.394849416349</v>
      </c>
      <c r="G570" s="229">
        <f>'DDS Rates for Amend'!AS9</f>
        <v>11.75</v>
      </c>
      <c r="H570" s="170">
        <f>F570*G570</f>
        <v>855956.88948064204</v>
      </c>
      <c r="J570" s="387"/>
      <c r="K570" s="388"/>
      <c r="L570" s="388"/>
      <c r="M570" s="388"/>
      <c r="N570" s="388"/>
      <c r="O570" s="388"/>
      <c r="P570" s="388"/>
      <c r="Q570" s="389"/>
    </row>
    <row r="571" spans="1:17" x14ac:dyDescent="0.25">
      <c r="A571" s="24">
        <f>A$12</f>
        <v>1692</v>
      </c>
      <c r="B571" s="291">
        <f t="shared" si="118"/>
        <v>3.0450669914738125E-2</v>
      </c>
      <c r="C571" s="23">
        <f t="shared" si="119"/>
        <v>8</v>
      </c>
      <c r="D571" s="166">
        <v>62</v>
      </c>
      <c r="E571" s="169">
        <v>300</v>
      </c>
      <c r="F571" s="168">
        <f>D571*E571</f>
        <v>18600</v>
      </c>
      <c r="G571" s="229">
        <f>'DDS Rates for Amend'!AS10</f>
        <v>11.86</v>
      </c>
      <c r="H571" s="170">
        <f>F571*G571</f>
        <v>220596</v>
      </c>
      <c r="I571" s="18" t="s">
        <v>2</v>
      </c>
      <c r="J571" s="387"/>
      <c r="K571" s="388"/>
      <c r="L571" s="388"/>
      <c r="M571" s="388"/>
      <c r="N571" s="388"/>
      <c r="O571" s="388"/>
      <c r="P571" s="388"/>
      <c r="Q571" s="389"/>
    </row>
    <row r="572" spans="1:17" x14ac:dyDescent="0.25">
      <c r="A572" s="24">
        <f>A$13</f>
        <v>1722</v>
      </c>
      <c r="B572" s="291">
        <f t="shared" si="118"/>
        <v>1.7730496453900711E-2</v>
      </c>
      <c r="C572" s="23">
        <f t="shared" si="119"/>
        <v>9</v>
      </c>
      <c r="D572" s="166">
        <v>68</v>
      </c>
      <c r="E572" s="169">
        <f t="shared" si="120"/>
        <v>300</v>
      </c>
      <c r="F572" s="168">
        <f>D572*E572</f>
        <v>20400</v>
      </c>
      <c r="G572" s="229">
        <f>'DDS Rates for Amend'!AS11</f>
        <v>11.895579999999999</v>
      </c>
      <c r="H572" s="170">
        <f>F572*G572</f>
        <v>242669.83199999997</v>
      </c>
      <c r="J572" s="387"/>
      <c r="K572" s="388"/>
      <c r="L572" s="388"/>
      <c r="M572" s="388"/>
      <c r="N572" s="388"/>
      <c r="O572" s="388"/>
      <c r="P572" s="388"/>
      <c r="Q572" s="389"/>
    </row>
    <row r="573" spans="1:17" x14ac:dyDescent="0.25">
      <c r="A573" s="24">
        <f>A$14</f>
        <v>1752</v>
      </c>
      <c r="B573" s="291">
        <f t="shared" si="118"/>
        <v>1.7421602787456445E-2</v>
      </c>
      <c r="C573" s="23">
        <f t="shared" si="119"/>
        <v>10</v>
      </c>
      <c r="D573" s="166">
        <v>75</v>
      </c>
      <c r="E573" s="169">
        <f t="shared" si="120"/>
        <v>300</v>
      </c>
      <c r="F573" s="168">
        <f>D573*E573</f>
        <v>22500</v>
      </c>
      <c r="G573" s="229">
        <f>'DDS Rates for Amend'!AS12</f>
        <v>12.157282759999999</v>
      </c>
      <c r="H573" s="170">
        <f>F573*G573</f>
        <v>273538.86209999997</v>
      </c>
      <c r="J573" s="390"/>
      <c r="K573" s="391"/>
      <c r="L573" s="391"/>
      <c r="M573" s="391"/>
      <c r="N573" s="391"/>
      <c r="O573" s="391"/>
      <c r="P573" s="391"/>
      <c r="Q573" s="392"/>
    </row>
    <row r="574" spans="1:17" x14ac:dyDescent="0.25">
      <c r="C574"/>
      <c r="D574" s="161"/>
      <c r="E574" s="155"/>
      <c r="F574"/>
      <c r="G574"/>
      <c r="H574"/>
    </row>
    <row r="575" spans="1:17" x14ac:dyDescent="0.25">
      <c r="A575" s="376" t="s">
        <v>199</v>
      </c>
      <c r="B575" s="377"/>
      <c r="C575" s="377"/>
      <c r="D575" s="378"/>
      <c r="E575" s="153"/>
      <c r="F575" s="372"/>
      <c r="G575" s="372"/>
      <c r="H575" s="372"/>
    </row>
    <row r="576" spans="1:17" x14ac:dyDescent="0.25">
      <c r="A576" s="289" t="s">
        <v>91</v>
      </c>
      <c r="B576" s="289" t="s">
        <v>92</v>
      </c>
      <c r="C576" s="72" t="s">
        <v>312</v>
      </c>
      <c r="D576" s="160" t="s">
        <v>300</v>
      </c>
      <c r="E576" s="154" t="s">
        <v>301</v>
      </c>
      <c r="F576" s="42" t="s">
        <v>304</v>
      </c>
      <c r="G576" s="43" t="s">
        <v>302</v>
      </c>
      <c r="H576" s="72" t="s">
        <v>303</v>
      </c>
    </row>
    <row r="577" spans="1:17" ht="15" customHeight="1" x14ac:dyDescent="0.25">
      <c r="A577" s="24">
        <f>A$5</f>
        <v>1182</v>
      </c>
      <c r="B577" s="290"/>
      <c r="C577" s="58">
        <v>1</v>
      </c>
      <c r="D577" s="36">
        <f>'linked - DO NOT USE or DELETE'!D52</f>
        <v>128</v>
      </c>
      <c r="E577" s="25">
        <f>IF(F577=0,0,F577/D577)</f>
        <v>2000</v>
      </c>
      <c r="F577" s="36">
        <f>'linked - DO NOT USE or DELETE'!F52</f>
        <v>256000</v>
      </c>
      <c r="G577" s="27">
        <f>H577/F577</f>
        <v>6.3253833984374994</v>
      </c>
      <c r="H577" s="37">
        <f>'linked - DO NOT USE or DELETE'!H52</f>
        <v>1619298.15</v>
      </c>
      <c r="J577" s="384" t="s">
        <v>53</v>
      </c>
      <c r="K577" s="385"/>
      <c r="L577" s="385"/>
      <c r="M577" s="385"/>
      <c r="N577" s="385"/>
      <c r="O577" s="385"/>
      <c r="P577" s="385"/>
      <c r="Q577" s="386"/>
    </row>
    <row r="578" spans="1:17" x14ac:dyDescent="0.25">
      <c r="A578" s="24">
        <f>A$6</f>
        <v>1288</v>
      </c>
      <c r="B578" s="291">
        <f>(A578-A577)/A577</f>
        <v>8.9678510998307953E-2</v>
      </c>
      <c r="C578" s="61">
        <v>2</v>
      </c>
      <c r="D578" s="36">
        <f>'linked - DO NOT USE or DELETE'!I52</f>
        <v>130</v>
      </c>
      <c r="E578" s="25">
        <f>IF(F578=0,0,F578/D578)</f>
        <v>2255.1076923076921</v>
      </c>
      <c r="F578" s="36">
        <f>'linked - DO NOT USE or DELETE'!K52</f>
        <v>293164</v>
      </c>
      <c r="G578" s="27">
        <f>H578/F578</f>
        <v>6.3277232879889764</v>
      </c>
      <c r="H578" s="37">
        <f>'linked - DO NOT USE or DELETE'!M52</f>
        <v>1855060.6700000004</v>
      </c>
      <c r="J578" s="387"/>
      <c r="K578" s="388"/>
      <c r="L578" s="388"/>
      <c r="M578" s="388"/>
      <c r="N578" s="388"/>
      <c r="O578" s="388"/>
      <c r="P578" s="388"/>
      <c r="Q578" s="389"/>
    </row>
    <row r="579" spans="1:17" x14ac:dyDescent="0.25">
      <c r="A579" s="24">
        <f>A$7</f>
        <v>1495</v>
      </c>
      <c r="B579" s="291">
        <f t="shared" ref="B579:B586" si="121">(A579-A578)/A578</f>
        <v>0.16071428571428573</v>
      </c>
      <c r="C579" s="61">
        <v>3</v>
      </c>
      <c r="D579" s="36">
        <f>'linked - DO NOT USE or DELETE'!N52</f>
        <v>133</v>
      </c>
      <c r="E579" s="25">
        <f>IF(F579=0,0,F579/D579)</f>
        <v>2278.3834586466164</v>
      </c>
      <c r="F579" s="36">
        <f>'linked - DO NOT USE or DELETE'!P52</f>
        <v>303025</v>
      </c>
      <c r="G579" s="27">
        <f>H579/F579</f>
        <v>6.3276792343866015</v>
      </c>
      <c r="H579" s="38">
        <f>'linked - DO NOT USE or DELETE'!R52</f>
        <v>1917445</v>
      </c>
      <c r="J579" s="387"/>
      <c r="K579" s="388"/>
      <c r="L579" s="388"/>
      <c r="M579" s="388"/>
      <c r="N579" s="388"/>
      <c r="O579" s="388"/>
      <c r="P579" s="388"/>
      <c r="Q579" s="389"/>
    </row>
    <row r="580" spans="1:17" x14ac:dyDescent="0.25">
      <c r="A580" s="24">
        <f>A$8</f>
        <v>1470</v>
      </c>
      <c r="B580" s="291">
        <f t="shared" si="121"/>
        <v>-1.6722408026755852E-2</v>
      </c>
      <c r="C580" s="61">
        <f t="shared" ref="C580:C586" si="122">C579+1</f>
        <v>4</v>
      </c>
      <c r="D580" s="36">
        <f>'linked - DO NOT USE or DELETE'!S52</f>
        <v>154</v>
      </c>
      <c r="E580" s="25">
        <f>IF(F580=0,0,F580/D580)</f>
        <v>1698.9610389610389</v>
      </c>
      <c r="F580" s="36">
        <f>'linked - DO NOT USE or DELETE'!U52</f>
        <v>261640</v>
      </c>
      <c r="G580" s="27">
        <f>H580/F580</f>
        <v>6.3013302247362768</v>
      </c>
      <c r="H580" s="38">
        <f>'linked - DO NOT USE or DELETE'!W52</f>
        <v>1648680.0399999996</v>
      </c>
      <c r="J580" s="387"/>
      <c r="K580" s="388"/>
      <c r="L580" s="388"/>
      <c r="M580" s="388"/>
      <c r="N580" s="388"/>
      <c r="O580" s="388"/>
      <c r="P580" s="388"/>
      <c r="Q580" s="389"/>
    </row>
    <row r="581" spans="1:17" x14ac:dyDescent="0.25">
      <c r="A581" s="24">
        <f>A$9</f>
        <v>1542</v>
      </c>
      <c r="B581" s="291">
        <f t="shared" si="121"/>
        <v>4.8979591836734691E-2</v>
      </c>
      <c r="C581" s="61">
        <f t="shared" si="122"/>
        <v>5</v>
      </c>
      <c r="D581" s="36">
        <f>'linked - DO NOT USE or DELETE'!X52</f>
        <v>111</v>
      </c>
      <c r="E581" s="25">
        <f>IF(F581=0,0,F581/D581)</f>
        <v>813.6734234234234</v>
      </c>
      <c r="F581" s="36">
        <f>'linked - DO NOT USE or DELETE'!Z52</f>
        <v>90317.75</v>
      </c>
      <c r="G581" s="27">
        <f>H581/F581</f>
        <v>6.3223119486479682</v>
      </c>
      <c r="H581" s="38">
        <f>'linked - DO NOT USE or DELETE'!AB52</f>
        <v>571016.99</v>
      </c>
      <c r="J581" s="387"/>
      <c r="K581" s="388"/>
      <c r="L581" s="388"/>
      <c r="M581" s="388"/>
      <c r="N581" s="388"/>
      <c r="O581" s="388"/>
      <c r="P581" s="388"/>
      <c r="Q581" s="389"/>
    </row>
    <row r="582" spans="1:17" x14ac:dyDescent="0.25">
      <c r="A582" s="24">
        <f>A$10</f>
        <v>1592</v>
      </c>
      <c r="B582" s="291">
        <f t="shared" si="121"/>
        <v>3.2425421530479899E-2</v>
      </c>
      <c r="C582" s="23">
        <f t="shared" si="122"/>
        <v>6</v>
      </c>
      <c r="D582" s="166">
        <f>(D581*(1+B582))-(0.519*D908)-(0.519*D921)</f>
        <v>101.47141634241245</v>
      </c>
      <c r="E582" s="169">
        <f>E580</f>
        <v>1698.9610389610389</v>
      </c>
      <c r="F582" s="168">
        <f>D582*E582</f>
        <v>172395.9829339532</v>
      </c>
      <c r="G582" s="165">
        <v>6.33</v>
      </c>
      <c r="H582" s="170">
        <f>F582*G582</f>
        <v>1091266.5719719238</v>
      </c>
      <c r="J582" s="387"/>
      <c r="K582" s="388"/>
      <c r="L582" s="388"/>
      <c r="M582" s="388"/>
      <c r="N582" s="388"/>
      <c r="O582" s="388"/>
      <c r="P582" s="388"/>
      <c r="Q582" s="389"/>
    </row>
    <row r="583" spans="1:17" x14ac:dyDescent="0.25">
      <c r="A583" s="24">
        <f>A$11</f>
        <v>1642</v>
      </c>
      <c r="B583" s="291">
        <f t="shared" si="121"/>
        <v>3.1407035175879394E-2</v>
      </c>
      <c r="C583" s="23">
        <f t="shared" si="122"/>
        <v>7</v>
      </c>
      <c r="D583" s="166">
        <f>(D582*(1+B583))</f>
        <v>104.6583326848249</v>
      </c>
      <c r="E583" s="169">
        <f t="shared" ref="E583:E586" si="123">E581</f>
        <v>813.6734234234234</v>
      </c>
      <c r="F583" s="168">
        <f>D583*E583</f>
        <v>85157.703845449039</v>
      </c>
      <c r="G583" s="229">
        <f>'DDS Rates for Amend'!AT9</f>
        <v>7.12</v>
      </c>
      <c r="H583" s="170">
        <f>F583*G583</f>
        <v>606322.85137959721</v>
      </c>
      <c r="J583" s="387"/>
      <c r="K583" s="388"/>
      <c r="L583" s="388"/>
      <c r="M583" s="388"/>
      <c r="N583" s="388"/>
      <c r="O583" s="388"/>
      <c r="P583" s="388"/>
      <c r="Q583" s="389"/>
    </row>
    <row r="584" spans="1:17" x14ac:dyDescent="0.25">
      <c r="A584" s="24">
        <f>A$12</f>
        <v>1692</v>
      </c>
      <c r="B584" s="291">
        <f t="shared" si="121"/>
        <v>3.0450669914738125E-2</v>
      </c>
      <c r="C584" s="23">
        <f t="shared" si="122"/>
        <v>8</v>
      </c>
      <c r="D584" s="166">
        <v>34</v>
      </c>
      <c r="E584" s="169">
        <v>300</v>
      </c>
      <c r="F584" s="168">
        <f>D584*E584</f>
        <v>10200</v>
      </c>
      <c r="G584" s="229">
        <f>'DDS Rates for Amend'!AT10</f>
        <v>7.14</v>
      </c>
      <c r="H584" s="170">
        <f>F584*G584</f>
        <v>72828</v>
      </c>
      <c r="I584" s="18" t="s">
        <v>1</v>
      </c>
      <c r="J584" s="387"/>
      <c r="K584" s="388"/>
      <c r="L584" s="388"/>
      <c r="M584" s="388"/>
      <c r="N584" s="388"/>
      <c r="O584" s="388"/>
      <c r="P584" s="388"/>
      <c r="Q584" s="389"/>
    </row>
    <row r="585" spans="1:17" x14ac:dyDescent="0.25">
      <c r="A585" s="24">
        <f>A$13</f>
        <v>1722</v>
      </c>
      <c r="B585" s="291">
        <f t="shared" si="121"/>
        <v>1.7730496453900711E-2</v>
      </c>
      <c r="C585" s="23">
        <f t="shared" si="122"/>
        <v>9</v>
      </c>
      <c r="D585" s="166">
        <v>40</v>
      </c>
      <c r="E585" s="169">
        <v>300</v>
      </c>
      <c r="F585" s="168">
        <f>D585*E585</f>
        <v>12000</v>
      </c>
      <c r="G585" s="229">
        <f>'DDS Rates for Amend'!AT11</f>
        <v>7.1614199999999988</v>
      </c>
      <c r="H585" s="170">
        <f>F585*G585</f>
        <v>85937.039999999979</v>
      </c>
      <c r="J585" s="387"/>
      <c r="K585" s="388"/>
      <c r="L585" s="388"/>
      <c r="M585" s="388"/>
      <c r="N585" s="388"/>
      <c r="O585" s="388"/>
      <c r="P585" s="388"/>
      <c r="Q585" s="389"/>
    </row>
    <row r="586" spans="1:17" x14ac:dyDescent="0.25">
      <c r="A586" s="24">
        <f>A$14</f>
        <v>1752</v>
      </c>
      <c r="B586" s="291">
        <f t="shared" si="121"/>
        <v>1.7421602787456445E-2</v>
      </c>
      <c r="C586" s="23">
        <f t="shared" si="122"/>
        <v>10</v>
      </c>
      <c r="D586" s="166">
        <v>45</v>
      </c>
      <c r="E586" s="169">
        <f t="shared" si="123"/>
        <v>300</v>
      </c>
      <c r="F586" s="168">
        <f>D586*E586</f>
        <v>13500</v>
      </c>
      <c r="G586" s="229">
        <f>'DDS Rates for Amend'!AT12</f>
        <v>7.3189712399999989</v>
      </c>
      <c r="H586" s="170">
        <f>F586*G586</f>
        <v>98806.111739999978</v>
      </c>
      <c r="J586" s="390"/>
      <c r="K586" s="391"/>
      <c r="L586" s="391"/>
      <c r="M586" s="391"/>
      <c r="N586" s="391"/>
      <c r="O586" s="391"/>
      <c r="P586" s="391"/>
      <c r="Q586" s="392"/>
    </row>
    <row r="587" spans="1:17" x14ac:dyDescent="0.25">
      <c r="C587"/>
      <c r="D587" s="161"/>
      <c r="E587" s="155"/>
      <c r="F587"/>
      <c r="G587"/>
      <c r="H587"/>
    </row>
    <row r="588" spans="1:17" x14ac:dyDescent="0.25">
      <c r="A588" s="376" t="s">
        <v>248</v>
      </c>
      <c r="B588" s="377"/>
      <c r="C588" s="377"/>
      <c r="D588" s="378"/>
      <c r="E588" s="153"/>
      <c r="F588" s="372"/>
      <c r="G588" s="372"/>
      <c r="H588" s="372"/>
    </row>
    <row r="589" spans="1:17" x14ac:dyDescent="0.25">
      <c r="A589" s="289" t="s">
        <v>91</v>
      </c>
      <c r="B589" s="289" t="s">
        <v>92</v>
      </c>
      <c r="C589" s="72" t="s">
        <v>312</v>
      </c>
      <c r="D589" s="160" t="s">
        <v>300</v>
      </c>
      <c r="E589" s="154" t="s">
        <v>301</v>
      </c>
      <c r="F589" s="42" t="s">
        <v>304</v>
      </c>
      <c r="G589" s="43" t="s">
        <v>302</v>
      </c>
      <c r="H589" s="72" t="s">
        <v>303</v>
      </c>
    </row>
    <row r="590" spans="1:17" x14ac:dyDescent="0.25">
      <c r="A590" s="24">
        <f>A$5</f>
        <v>1182</v>
      </c>
      <c r="B590" s="290"/>
      <c r="C590" s="58">
        <v>1</v>
      </c>
      <c r="D590" s="36">
        <f>'linked - DO NOT USE or DELETE'!D55</f>
        <v>28</v>
      </c>
      <c r="E590" s="25">
        <f>IF(F590=0,0,F590/D590)</f>
        <v>142</v>
      </c>
      <c r="F590" s="36">
        <f>'linked - DO NOT USE or DELETE'!F55</f>
        <v>3976</v>
      </c>
      <c r="G590" s="27">
        <f>H590/F590</f>
        <v>194.72862173038229</v>
      </c>
      <c r="H590" s="37">
        <f>'linked - DO NOT USE or DELETE'!H55</f>
        <v>774241</v>
      </c>
      <c r="J590" s="384" t="s">
        <v>54</v>
      </c>
      <c r="K590" s="385"/>
      <c r="L590" s="385"/>
      <c r="M590" s="385"/>
      <c r="N590" s="385"/>
      <c r="O590" s="385"/>
      <c r="P590" s="385"/>
      <c r="Q590" s="386"/>
    </row>
    <row r="591" spans="1:17" x14ac:dyDescent="0.25">
      <c r="A591" s="24">
        <f>A$6</f>
        <v>1288</v>
      </c>
      <c r="B591" s="291">
        <f>(A591-A590)/A590</f>
        <v>8.9678510998307953E-2</v>
      </c>
      <c r="C591" s="61">
        <v>2</v>
      </c>
      <c r="D591" s="36">
        <f>'linked - DO NOT USE or DELETE'!I55</f>
        <v>15</v>
      </c>
      <c r="E591" s="25">
        <f>IF(F591=0,0,F591/D591)</f>
        <v>259.53333333333336</v>
      </c>
      <c r="F591" s="36">
        <f>'linked - DO NOT USE or DELETE'!K55</f>
        <v>3893</v>
      </c>
      <c r="G591" s="27">
        <f>H591/F591</f>
        <v>194.97251477010019</v>
      </c>
      <c r="H591" s="37">
        <f>'linked - DO NOT USE or DELETE'!M55</f>
        <v>759028</v>
      </c>
      <c r="J591" s="387"/>
      <c r="K591" s="388"/>
      <c r="L591" s="388"/>
      <c r="M591" s="388"/>
      <c r="N591" s="388"/>
      <c r="O591" s="388"/>
      <c r="P591" s="388"/>
      <c r="Q591" s="389"/>
    </row>
    <row r="592" spans="1:17" x14ac:dyDescent="0.25">
      <c r="A592" s="24">
        <f>A$7</f>
        <v>1495</v>
      </c>
      <c r="B592" s="291">
        <f t="shared" ref="B592:B599" si="124">(A592-A591)/A591</f>
        <v>0.16071428571428573</v>
      </c>
      <c r="C592" s="61">
        <v>3</v>
      </c>
      <c r="D592" s="36">
        <f>'linked - DO NOT USE or DELETE'!N55</f>
        <v>15</v>
      </c>
      <c r="E592" s="25">
        <f>IF(F592=0,0,F592/D592)</f>
        <v>249.06666666666666</v>
      </c>
      <c r="F592" s="36">
        <f>'linked - DO NOT USE or DELETE'!P55</f>
        <v>3736</v>
      </c>
      <c r="G592" s="27">
        <f>H592/F592</f>
        <v>195</v>
      </c>
      <c r="H592" s="38">
        <f>'linked - DO NOT USE or DELETE'!R55</f>
        <v>728520</v>
      </c>
      <c r="J592" s="387"/>
      <c r="K592" s="388"/>
      <c r="L592" s="388"/>
      <c r="M592" s="388"/>
      <c r="N592" s="388"/>
      <c r="O592" s="388"/>
      <c r="P592" s="388"/>
      <c r="Q592" s="389"/>
    </row>
    <row r="593" spans="1:17" x14ac:dyDescent="0.25">
      <c r="A593" s="24">
        <f>A$8</f>
        <v>1470</v>
      </c>
      <c r="B593" s="291">
        <f t="shared" si="124"/>
        <v>-1.6722408026755852E-2</v>
      </c>
      <c r="C593" s="61">
        <f t="shared" ref="C593:C599" si="125">C592+1</f>
        <v>4</v>
      </c>
      <c r="D593" s="36">
        <f>'linked - DO NOT USE or DELETE'!S55</f>
        <v>26</v>
      </c>
      <c r="E593" s="25">
        <f>IF(F593=0,0,F593/D593)</f>
        <v>136.03846153846155</v>
      </c>
      <c r="F593" s="36">
        <f>'linked - DO NOT USE or DELETE'!U55</f>
        <v>3537</v>
      </c>
      <c r="G593" s="27">
        <f>H593/F593</f>
        <v>195</v>
      </c>
      <c r="H593" s="38">
        <f>'linked - DO NOT USE or DELETE'!W55</f>
        <v>689715</v>
      </c>
      <c r="J593" s="387"/>
      <c r="K593" s="388"/>
      <c r="L593" s="388"/>
      <c r="M593" s="388"/>
      <c r="N593" s="388"/>
      <c r="O593" s="388"/>
      <c r="P593" s="388"/>
      <c r="Q593" s="389"/>
    </row>
    <row r="594" spans="1:17" x14ac:dyDescent="0.25">
      <c r="A594" s="24">
        <f>A$9</f>
        <v>1542</v>
      </c>
      <c r="B594" s="291">
        <f t="shared" si="124"/>
        <v>4.8979591836734691E-2</v>
      </c>
      <c r="C594" s="61">
        <f t="shared" si="125"/>
        <v>5</v>
      </c>
      <c r="D594" s="36">
        <f>'linked - DO NOT USE or DELETE'!X55</f>
        <v>8</v>
      </c>
      <c r="E594" s="25">
        <f>IF(F594=0,0,F594/D594)</f>
        <v>278.75</v>
      </c>
      <c r="F594" s="36">
        <f>'linked - DO NOT USE or DELETE'!Z55</f>
        <v>2230</v>
      </c>
      <c r="G594" s="27">
        <f>H594/F594</f>
        <v>195</v>
      </c>
      <c r="H594" s="38">
        <f>'linked - DO NOT USE or DELETE'!AB55</f>
        <v>434850</v>
      </c>
      <c r="J594" s="387"/>
      <c r="K594" s="388"/>
      <c r="L594" s="388"/>
      <c r="M594" s="388"/>
      <c r="N594" s="388"/>
      <c r="O594" s="388"/>
      <c r="P594" s="388"/>
      <c r="Q594" s="389"/>
    </row>
    <row r="595" spans="1:17" x14ac:dyDescent="0.25">
      <c r="A595" s="24">
        <f>A$10</f>
        <v>1592</v>
      </c>
      <c r="B595" s="291">
        <f t="shared" si="124"/>
        <v>3.2425421530479899E-2</v>
      </c>
      <c r="C595" s="23">
        <f t="shared" si="125"/>
        <v>6</v>
      </c>
      <c r="D595" s="168">
        <v>35</v>
      </c>
      <c r="E595" s="169">
        <f>TREND(E590:E594,C590:C594,C595)</f>
        <v>258.07923076923078</v>
      </c>
      <c r="F595" s="168">
        <f>D595*E595</f>
        <v>9032.7730769230766</v>
      </c>
      <c r="G595" s="165">
        <v>233</v>
      </c>
      <c r="H595" s="170">
        <f>F595*G595</f>
        <v>2104636.1269230768</v>
      </c>
      <c r="J595" s="387"/>
      <c r="K595" s="388"/>
      <c r="L595" s="388"/>
      <c r="M595" s="388"/>
      <c r="N595" s="388"/>
      <c r="O595" s="388"/>
      <c r="P595" s="388"/>
      <c r="Q595" s="389"/>
    </row>
    <row r="596" spans="1:17" x14ac:dyDescent="0.25">
      <c r="A596" s="24">
        <f>A$11</f>
        <v>1642</v>
      </c>
      <c r="B596" s="291">
        <f t="shared" si="124"/>
        <v>3.1407035175879394E-2</v>
      </c>
      <c r="C596" s="23">
        <f t="shared" si="125"/>
        <v>7</v>
      </c>
      <c r="D596" s="168">
        <f>TREND(D591:D595,A591:A595,A596)/2</f>
        <v>12.602795499708646</v>
      </c>
      <c r="E596" s="169">
        <f>TREND(E590:E594,C590:C594,C596)</f>
        <v>273.07974358974354</v>
      </c>
      <c r="F596" s="168">
        <f>D596*E596</f>
        <v>3441.5681635744108</v>
      </c>
      <c r="G596" s="229">
        <f>'DDS Rates for Amend'!AX9</f>
        <v>256</v>
      </c>
      <c r="H596" s="170">
        <f>F596*G596</f>
        <v>881041.44987504918</v>
      </c>
      <c r="J596" s="387"/>
      <c r="K596" s="388"/>
      <c r="L596" s="388"/>
      <c r="M596" s="388"/>
      <c r="N596" s="388"/>
      <c r="O596" s="388"/>
      <c r="P596" s="388"/>
      <c r="Q596" s="389"/>
    </row>
    <row r="597" spans="1:17" x14ac:dyDescent="0.25">
      <c r="A597" s="24">
        <f>A$12</f>
        <v>1692</v>
      </c>
      <c r="B597" s="291">
        <f t="shared" si="124"/>
        <v>3.0450669914738125E-2</v>
      </c>
      <c r="C597" s="23">
        <f t="shared" si="125"/>
        <v>8</v>
      </c>
      <c r="D597" s="168">
        <v>7</v>
      </c>
      <c r="E597" s="169">
        <v>244</v>
      </c>
      <c r="F597" s="168">
        <f>D597*E597</f>
        <v>1708</v>
      </c>
      <c r="G597" s="229">
        <f>'DDS Rates for Amend'!AX10</f>
        <v>227</v>
      </c>
      <c r="H597" s="170">
        <f>F597*G597</f>
        <v>387716</v>
      </c>
      <c r="I597" s="18">
        <v>2015</v>
      </c>
      <c r="J597" s="387"/>
      <c r="K597" s="388"/>
      <c r="L597" s="388"/>
      <c r="M597" s="388"/>
      <c r="N597" s="388"/>
      <c r="O597" s="388"/>
      <c r="P597" s="388"/>
      <c r="Q597" s="389"/>
    </row>
    <row r="598" spans="1:17" x14ac:dyDescent="0.25">
      <c r="A598" s="24">
        <f>A$13</f>
        <v>1722</v>
      </c>
      <c r="B598" s="291">
        <f t="shared" si="124"/>
        <v>1.7730496453900711E-2</v>
      </c>
      <c r="C598" s="23">
        <f t="shared" si="125"/>
        <v>9</v>
      </c>
      <c r="D598" s="168">
        <v>8</v>
      </c>
      <c r="E598" s="169">
        <v>254</v>
      </c>
      <c r="F598" s="168">
        <f>D598*E598</f>
        <v>2032</v>
      </c>
      <c r="G598" s="229">
        <f>'DDS Rates for Amend'!AX11</f>
        <v>231.11</v>
      </c>
      <c r="H598" s="170">
        <f>F598*G598</f>
        <v>469615.52</v>
      </c>
      <c r="J598" s="387"/>
      <c r="K598" s="388"/>
      <c r="L598" s="388"/>
      <c r="M598" s="388"/>
      <c r="N598" s="388"/>
      <c r="O598" s="388"/>
      <c r="P598" s="388"/>
      <c r="Q598" s="389"/>
    </row>
    <row r="599" spans="1:17" x14ac:dyDescent="0.25">
      <c r="A599" s="24">
        <f>A$14</f>
        <v>1752</v>
      </c>
      <c r="B599" s="291">
        <f t="shared" si="124"/>
        <v>1.7421602787456445E-2</v>
      </c>
      <c r="C599" s="23">
        <f t="shared" si="125"/>
        <v>10</v>
      </c>
      <c r="D599" s="168">
        <f t="shared" ref="D599" si="126">D598</f>
        <v>8</v>
      </c>
      <c r="E599" s="169">
        <v>264</v>
      </c>
      <c r="F599" s="168">
        <f>D599*E599</f>
        <v>2112</v>
      </c>
      <c r="G599" s="229">
        <f>'DDS Rates for Amend'!AX12</f>
        <v>236.19442000000001</v>
      </c>
      <c r="H599" s="170">
        <f>F599*G599</f>
        <v>498842.61504</v>
      </c>
      <c r="J599" s="390"/>
      <c r="K599" s="391"/>
      <c r="L599" s="391"/>
      <c r="M599" s="391"/>
      <c r="N599" s="391"/>
      <c r="O599" s="391"/>
      <c r="P599" s="391"/>
      <c r="Q599" s="392"/>
    </row>
    <row r="600" spans="1:17" x14ac:dyDescent="0.25">
      <c r="C600"/>
      <c r="D600" s="161"/>
      <c r="E600" s="155"/>
      <c r="F600"/>
      <c r="G600"/>
      <c r="H600"/>
    </row>
    <row r="601" spans="1:17" x14ac:dyDescent="0.25">
      <c r="A601" s="376" t="s">
        <v>249</v>
      </c>
      <c r="B601" s="377"/>
      <c r="C601" s="377"/>
      <c r="D601" s="378"/>
      <c r="E601" s="153"/>
      <c r="F601" s="372"/>
      <c r="G601" s="372"/>
      <c r="H601" s="372"/>
    </row>
    <row r="602" spans="1:17" x14ac:dyDescent="0.25">
      <c r="A602" s="289" t="s">
        <v>91</v>
      </c>
      <c r="B602" s="289" t="s">
        <v>92</v>
      </c>
      <c r="C602" s="72" t="s">
        <v>312</v>
      </c>
      <c r="D602" s="160" t="s">
        <v>300</v>
      </c>
      <c r="E602" s="154" t="s">
        <v>301</v>
      </c>
      <c r="F602" s="42" t="s">
        <v>304</v>
      </c>
      <c r="G602" s="43" t="s">
        <v>302</v>
      </c>
      <c r="H602" s="72" t="s">
        <v>303</v>
      </c>
    </row>
    <row r="603" spans="1:17" ht="15" customHeight="1" x14ac:dyDescent="0.25">
      <c r="A603" s="24">
        <f>A$5</f>
        <v>1182</v>
      </c>
      <c r="B603" s="290"/>
      <c r="C603" s="58">
        <v>1</v>
      </c>
      <c r="D603" s="36">
        <f>'linked - DO NOT USE or DELETE'!D56</f>
        <v>32</v>
      </c>
      <c r="E603" s="25">
        <f>IF(F603=0,0,F603/D603)</f>
        <v>193.75</v>
      </c>
      <c r="F603" s="36">
        <f>'linked - DO NOT USE or DELETE'!F56</f>
        <v>6200</v>
      </c>
      <c r="G603" s="27">
        <f>H603/F603</f>
        <v>239.73174193548388</v>
      </c>
      <c r="H603" s="37">
        <f>'linked - DO NOT USE or DELETE'!H56</f>
        <v>1486336.8</v>
      </c>
      <c r="J603" s="384" t="s">
        <v>115</v>
      </c>
      <c r="K603" s="385"/>
      <c r="L603" s="385"/>
      <c r="M603" s="385"/>
      <c r="N603" s="385"/>
      <c r="O603" s="385"/>
      <c r="P603" s="385"/>
      <c r="Q603" s="386"/>
    </row>
    <row r="604" spans="1:17" x14ac:dyDescent="0.25">
      <c r="A604" s="24">
        <f>A$6</f>
        <v>1288</v>
      </c>
      <c r="B604" s="291">
        <f>(A604-A603)/A603</f>
        <v>8.9678510998307953E-2</v>
      </c>
      <c r="C604" s="61">
        <v>2</v>
      </c>
      <c r="D604" s="36">
        <f>'linked - DO NOT USE or DELETE'!I56</f>
        <v>52</v>
      </c>
      <c r="E604" s="25">
        <f>IF(F604=0,0,F604/D604)</f>
        <v>177.86538461538461</v>
      </c>
      <c r="F604" s="36">
        <f>'linked - DO NOT USE or DELETE'!K56</f>
        <v>9249</v>
      </c>
      <c r="G604" s="27">
        <f>H604/F604</f>
        <v>239.69172883554978</v>
      </c>
      <c r="H604" s="37">
        <f>'linked - DO NOT USE or DELETE'!M56</f>
        <v>2216908.7999999998</v>
      </c>
      <c r="J604" s="387"/>
      <c r="K604" s="388"/>
      <c r="L604" s="388"/>
      <c r="M604" s="388"/>
      <c r="N604" s="388"/>
      <c r="O604" s="388"/>
      <c r="P604" s="388"/>
      <c r="Q604" s="389"/>
    </row>
    <row r="605" spans="1:17" x14ac:dyDescent="0.25">
      <c r="A605" s="24">
        <f>A$7</f>
        <v>1495</v>
      </c>
      <c r="B605" s="291">
        <f t="shared" ref="B605:B612" si="127">(A605-A604)/A604</f>
        <v>0.16071428571428573</v>
      </c>
      <c r="C605" s="61">
        <v>3</v>
      </c>
      <c r="D605" s="36">
        <f>'linked - DO NOT USE or DELETE'!N56</f>
        <v>53</v>
      </c>
      <c r="E605" s="25">
        <f>IF(F605=0,0,F605/D605)</f>
        <v>231.83018867924528</v>
      </c>
      <c r="F605" s="36">
        <f>'linked - DO NOT USE or DELETE'!P56</f>
        <v>12287</v>
      </c>
      <c r="G605" s="27">
        <f>H605/F605</f>
        <v>240</v>
      </c>
      <c r="H605" s="38">
        <f>'linked - DO NOT USE or DELETE'!R56</f>
        <v>2948880</v>
      </c>
      <c r="J605" s="387"/>
      <c r="K605" s="388"/>
      <c r="L605" s="388"/>
      <c r="M605" s="388"/>
      <c r="N605" s="388"/>
      <c r="O605" s="388"/>
      <c r="P605" s="388"/>
      <c r="Q605" s="389"/>
    </row>
    <row r="606" spans="1:17" x14ac:dyDescent="0.25">
      <c r="A606" s="24">
        <f>A$8</f>
        <v>1470</v>
      </c>
      <c r="B606" s="291">
        <f t="shared" si="127"/>
        <v>-1.6722408026755852E-2</v>
      </c>
      <c r="C606" s="61">
        <f t="shared" ref="C606:C612" si="128">C605+1</f>
        <v>4</v>
      </c>
      <c r="D606" s="36">
        <f>'linked - DO NOT USE or DELETE'!S56</f>
        <v>61</v>
      </c>
      <c r="E606" s="25">
        <f>IF(F606=0,0,F606/D606)</f>
        <v>201.88524590163934</v>
      </c>
      <c r="F606" s="36">
        <f>'linked - DO NOT USE or DELETE'!U56</f>
        <v>12315</v>
      </c>
      <c r="G606" s="27">
        <f>H606/F606</f>
        <v>240</v>
      </c>
      <c r="H606" s="38">
        <f>'linked - DO NOT USE or DELETE'!W56</f>
        <v>2955600</v>
      </c>
      <c r="J606" s="387"/>
      <c r="K606" s="388"/>
      <c r="L606" s="388"/>
      <c r="M606" s="388"/>
      <c r="N606" s="388"/>
      <c r="O606" s="388"/>
      <c r="P606" s="388"/>
      <c r="Q606" s="389"/>
    </row>
    <row r="607" spans="1:17" x14ac:dyDescent="0.25">
      <c r="A607" s="24">
        <f>A$9</f>
        <v>1542</v>
      </c>
      <c r="B607" s="291">
        <f t="shared" si="127"/>
        <v>4.8979591836734691E-2</v>
      </c>
      <c r="C607" s="61">
        <f t="shared" si="128"/>
        <v>5</v>
      </c>
      <c r="D607" s="36">
        <f>'linked - DO NOT USE or DELETE'!X56</f>
        <v>53</v>
      </c>
      <c r="E607" s="25">
        <f>IF(F607=0,0,F607/D607)</f>
        <v>282.58490566037733</v>
      </c>
      <c r="F607" s="36">
        <f>'linked - DO NOT USE or DELETE'!Z56</f>
        <v>14977</v>
      </c>
      <c r="G607" s="27">
        <f>H607/F607</f>
        <v>240</v>
      </c>
      <c r="H607" s="38">
        <f>'linked - DO NOT USE or DELETE'!AB56</f>
        <v>3594480</v>
      </c>
      <c r="J607" s="387"/>
      <c r="K607" s="388"/>
      <c r="L607" s="388"/>
      <c r="M607" s="388"/>
      <c r="N607" s="388"/>
      <c r="O607" s="388"/>
      <c r="P607" s="388"/>
      <c r="Q607" s="389"/>
    </row>
    <row r="608" spans="1:17" x14ac:dyDescent="0.25">
      <c r="A608" s="24">
        <f>A$10</f>
        <v>1592</v>
      </c>
      <c r="B608" s="291">
        <f t="shared" si="127"/>
        <v>3.2425421530479899E-2</v>
      </c>
      <c r="C608" s="23">
        <f t="shared" si="128"/>
        <v>6</v>
      </c>
      <c r="D608" s="168">
        <v>22</v>
      </c>
      <c r="E608" s="169">
        <f>TREND(E603:E607,C603:C607,C608)</f>
        <v>278.09004675343215</v>
      </c>
      <c r="F608" s="168">
        <f>D608*E608</f>
        <v>6117.9810285755075</v>
      </c>
      <c r="G608" s="165">
        <v>252</v>
      </c>
      <c r="H608" s="170">
        <f>F608*G608</f>
        <v>1541731.2192010279</v>
      </c>
      <c r="I608" s="18" t="s">
        <v>17</v>
      </c>
      <c r="J608" s="387"/>
      <c r="K608" s="388"/>
      <c r="L608" s="388"/>
      <c r="M608" s="388"/>
      <c r="N608" s="388"/>
      <c r="O608" s="388"/>
      <c r="P608" s="388"/>
      <c r="Q608" s="389"/>
    </row>
    <row r="609" spans="1:17" x14ac:dyDescent="0.25">
      <c r="A609" s="24">
        <f>A$11</f>
        <v>1642</v>
      </c>
      <c r="B609" s="291">
        <f t="shared" si="127"/>
        <v>3.1407035175879394E-2</v>
      </c>
      <c r="C609" s="23">
        <f t="shared" si="128"/>
        <v>7</v>
      </c>
      <c r="D609" s="168">
        <v>22</v>
      </c>
      <c r="E609" s="169">
        <f>TREND(E603:E607,C603:C607,C609)</f>
        <v>298.25901401413307</v>
      </c>
      <c r="F609" s="168">
        <f>D609*E609</f>
        <v>6561.698308310928</v>
      </c>
      <c r="G609" s="229">
        <f>'DDS Rates for Amend'!AY9</f>
        <v>274</v>
      </c>
      <c r="H609" s="170">
        <f>F609*G609</f>
        <v>1797905.3364771942</v>
      </c>
      <c r="I609" s="18" t="s">
        <v>18</v>
      </c>
      <c r="J609" s="387"/>
      <c r="K609" s="388"/>
      <c r="L609" s="388"/>
      <c r="M609" s="388"/>
      <c r="N609" s="388"/>
      <c r="O609" s="388"/>
      <c r="P609" s="388"/>
      <c r="Q609" s="389"/>
    </row>
    <row r="610" spans="1:17" x14ac:dyDescent="0.25">
      <c r="A610" s="24">
        <f>A$12</f>
        <v>1692</v>
      </c>
      <c r="B610" s="291">
        <f t="shared" si="127"/>
        <v>3.0450669914738125E-2</v>
      </c>
      <c r="C610" s="23">
        <f t="shared" si="128"/>
        <v>8</v>
      </c>
      <c r="D610" s="168">
        <v>29</v>
      </c>
      <c r="E610" s="169">
        <v>329</v>
      </c>
      <c r="F610" s="168">
        <f>D610*E610</f>
        <v>9541</v>
      </c>
      <c r="G610" s="229">
        <f>'DDS Rates for Amend'!AY10</f>
        <v>241</v>
      </c>
      <c r="H610" s="170">
        <f>F610*G610</f>
        <v>2299381</v>
      </c>
      <c r="I610" s="18">
        <v>2015</v>
      </c>
      <c r="J610" s="387"/>
      <c r="K610" s="388"/>
      <c r="L610" s="388"/>
      <c r="M610" s="388"/>
      <c r="N610" s="388"/>
      <c r="O610" s="388"/>
      <c r="P610" s="388"/>
      <c r="Q610" s="389"/>
    </row>
    <row r="611" spans="1:17" x14ac:dyDescent="0.25">
      <c r="A611" s="24">
        <f>A$13</f>
        <v>1722</v>
      </c>
      <c r="B611" s="291">
        <f t="shared" si="127"/>
        <v>1.7730496453900711E-2</v>
      </c>
      <c r="C611" s="23">
        <f t="shared" si="128"/>
        <v>9</v>
      </c>
      <c r="D611" s="168">
        <v>29</v>
      </c>
      <c r="E611" s="169">
        <f>TREND(E603:E607,C603:C607,C611)</f>
        <v>338.59694853553492</v>
      </c>
      <c r="F611" s="168">
        <f>D611*E611</f>
        <v>9819.3115075305122</v>
      </c>
      <c r="G611" s="229">
        <f>'DDS Rates for Amend'!AY11</f>
        <v>241.39</v>
      </c>
      <c r="H611" s="170">
        <f>F611*G611</f>
        <v>2370283.6048027901</v>
      </c>
      <c r="J611" s="387"/>
      <c r="K611" s="388"/>
      <c r="L611" s="388"/>
      <c r="M611" s="388"/>
      <c r="N611" s="388"/>
      <c r="O611" s="388"/>
      <c r="P611" s="388"/>
      <c r="Q611" s="389"/>
    </row>
    <row r="612" spans="1:17" x14ac:dyDescent="0.25">
      <c r="A612" s="24">
        <f>A$14</f>
        <v>1752</v>
      </c>
      <c r="B612" s="291">
        <f t="shared" si="127"/>
        <v>1.7421602787456445E-2</v>
      </c>
      <c r="C612" s="23">
        <f t="shared" si="128"/>
        <v>10</v>
      </c>
      <c r="D612" s="168">
        <v>29</v>
      </c>
      <c r="E612" s="169">
        <f>TREND(E603:E607,C603:C607,C612)</f>
        <v>358.76591579623584</v>
      </c>
      <c r="F612" s="168">
        <f>D612*E612</f>
        <v>10404.211558090839</v>
      </c>
      <c r="G612" s="229">
        <f>'DDS Rates for Amend'!AY12</f>
        <v>246.70058</v>
      </c>
      <c r="H612" s="170">
        <f>F612*G612</f>
        <v>2566725.0258237137</v>
      </c>
      <c r="J612" s="390"/>
      <c r="K612" s="391"/>
      <c r="L612" s="391"/>
      <c r="M612" s="391"/>
      <c r="N612" s="391"/>
      <c r="O612" s="391"/>
      <c r="P612" s="391"/>
      <c r="Q612" s="392"/>
    </row>
    <row r="613" spans="1:17" x14ac:dyDescent="0.25">
      <c r="C613"/>
      <c r="D613" s="161"/>
      <c r="E613" s="155"/>
      <c r="F613"/>
      <c r="G613"/>
      <c r="H613"/>
    </row>
    <row r="614" spans="1:17" x14ac:dyDescent="0.25">
      <c r="A614" s="376" t="s">
        <v>250</v>
      </c>
      <c r="B614" s="377"/>
      <c r="C614" s="377"/>
      <c r="D614" s="378"/>
      <c r="E614" s="153"/>
      <c r="F614" s="372"/>
      <c r="G614" s="372"/>
      <c r="H614" s="372"/>
    </row>
    <row r="615" spans="1:17" x14ac:dyDescent="0.25">
      <c r="A615" s="289" t="s">
        <v>91</v>
      </c>
      <c r="B615" s="289" t="s">
        <v>92</v>
      </c>
      <c r="C615" s="72" t="s">
        <v>312</v>
      </c>
      <c r="D615" s="160" t="s">
        <v>300</v>
      </c>
      <c r="E615" s="154" t="s">
        <v>301</v>
      </c>
      <c r="F615" s="42" t="s">
        <v>304</v>
      </c>
      <c r="G615" s="43" t="s">
        <v>302</v>
      </c>
      <c r="H615" s="72" t="s">
        <v>303</v>
      </c>
    </row>
    <row r="616" spans="1:17" x14ac:dyDescent="0.25">
      <c r="A616" s="24">
        <f>A$5</f>
        <v>1182</v>
      </c>
      <c r="B616" s="290"/>
      <c r="C616" s="58">
        <v>1</v>
      </c>
      <c r="D616" s="36">
        <f>'linked - DO NOT USE or DELETE'!D57</f>
        <v>8</v>
      </c>
      <c r="E616" s="25">
        <f>IF(F616=0,0,F616/D616)</f>
        <v>26.375</v>
      </c>
      <c r="F616" s="36">
        <f>'linked - DO NOT USE or DELETE'!F57</f>
        <v>211</v>
      </c>
      <c r="G616" s="27">
        <f>H616/F616</f>
        <v>283.5924170616114</v>
      </c>
      <c r="H616" s="37">
        <f>'linked - DO NOT USE or DELETE'!H57</f>
        <v>59838</v>
      </c>
      <c r="J616" s="384" t="s">
        <v>102</v>
      </c>
      <c r="K616" s="385"/>
      <c r="L616" s="385"/>
      <c r="M616" s="385"/>
      <c r="N616" s="385"/>
      <c r="O616" s="385"/>
      <c r="P616" s="385"/>
      <c r="Q616" s="386"/>
    </row>
    <row r="617" spans="1:17" x14ac:dyDescent="0.25">
      <c r="A617" s="24">
        <f>A$6</f>
        <v>1288</v>
      </c>
      <c r="B617" s="291">
        <f>(A617-A616)/A616</f>
        <v>8.9678510998307953E-2</v>
      </c>
      <c r="C617" s="61">
        <v>2</v>
      </c>
      <c r="D617" s="36">
        <f>'linked - DO NOT USE or DELETE'!I57</f>
        <v>3</v>
      </c>
      <c r="E617" s="25">
        <f>IF(F617=0,0,F617/D617)</f>
        <v>155.33333333333334</v>
      </c>
      <c r="F617" s="36">
        <f>'linked - DO NOT USE or DELETE'!K57</f>
        <v>466</v>
      </c>
      <c r="G617" s="27">
        <f>H617/F617</f>
        <v>286</v>
      </c>
      <c r="H617" s="37">
        <f>'linked - DO NOT USE or DELETE'!M57</f>
        <v>133276</v>
      </c>
      <c r="J617" s="387"/>
      <c r="K617" s="388"/>
      <c r="L617" s="388"/>
      <c r="M617" s="388"/>
      <c r="N617" s="388"/>
      <c r="O617" s="388"/>
      <c r="P617" s="388"/>
      <c r="Q617" s="389"/>
    </row>
    <row r="618" spans="1:17" x14ac:dyDescent="0.25">
      <c r="A618" s="24">
        <f>A$7</f>
        <v>1495</v>
      </c>
      <c r="B618" s="291">
        <f t="shared" ref="B618:B625" si="129">(A618-A617)/A617</f>
        <v>0.16071428571428573</v>
      </c>
      <c r="C618" s="61">
        <v>3</v>
      </c>
      <c r="D618" s="36">
        <f>'linked - DO NOT USE or DELETE'!N57</f>
        <v>3</v>
      </c>
      <c r="E618" s="25">
        <f>IF(F618=0,0,F618/D618)</f>
        <v>219</v>
      </c>
      <c r="F618" s="36">
        <f>'linked - DO NOT USE or DELETE'!P57</f>
        <v>657</v>
      </c>
      <c r="G618" s="27">
        <f>H618/F618</f>
        <v>286</v>
      </c>
      <c r="H618" s="38">
        <f>'linked - DO NOT USE or DELETE'!R57</f>
        <v>187902</v>
      </c>
      <c r="J618" s="387"/>
      <c r="K618" s="388"/>
      <c r="L618" s="388"/>
      <c r="M618" s="388"/>
      <c r="N618" s="388"/>
      <c r="O618" s="388"/>
      <c r="P618" s="388"/>
      <c r="Q618" s="389"/>
    </row>
    <row r="619" spans="1:17" x14ac:dyDescent="0.25">
      <c r="A619" s="24">
        <f>A$8</f>
        <v>1470</v>
      </c>
      <c r="B619" s="291">
        <f t="shared" si="129"/>
        <v>-1.6722408026755852E-2</v>
      </c>
      <c r="C619" s="61">
        <f t="shared" ref="C619:C625" si="130">C618+1</f>
        <v>4</v>
      </c>
      <c r="D619" s="36">
        <f>'linked - DO NOT USE or DELETE'!S57</f>
        <v>3</v>
      </c>
      <c r="E619" s="25">
        <f>IF(F619=0,0,F619/D619)</f>
        <v>12.333333333333334</v>
      </c>
      <c r="F619" s="36">
        <f>'linked - DO NOT USE or DELETE'!U57</f>
        <v>37</v>
      </c>
      <c r="G619" s="27">
        <f>H619/F619</f>
        <v>286</v>
      </c>
      <c r="H619" s="38">
        <f>'linked - DO NOT USE or DELETE'!W57</f>
        <v>10582</v>
      </c>
      <c r="J619" s="387"/>
      <c r="K619" s="388"/>
      <c r="L619" s="388"/>
      <c r="M619" s="388"/>
      <c r="N619" s="388"/>
      <c r="O619" s="388"/>
      <c r="P619" s="388"/>
      <c r="Q619" s="389"/>
    </row>
    <row r="620" spans="1:17" x14ac:dyDescent="0.25">
      <c r="A620" s="24">
        <f>A$9</f>
        <v>1542</v>
      </c>
      <c r="B620" s="291">
        <f t="shared" si="129"/>
        <v>4.8979591836734691E-2</v>
      </c>
      <c r="C620" s="61">
        <f t="shared" si="130"/>
        <v>5</v>
      </c>
      <c r="D620" s="36">
        <f>'linked - DO NOT USE or DELETE'!X57</f>
        <v>3</v>
      </c>
      <c r="E620" s="25">
        <f>IF(F620=0,0,F620/D620)</f>
        <v>196.33333333333334</v>
      </c>
      <c r="F620" s="36">
        <f>'linked - DO NOT USE or DELETE'!Z57</f>
        <v>589</v>
      </c>
      <c r="G620" s="27">
        <f>H620/F620</f>
        <v>286</v>
      </c>
      <c r="H620" s="38">
        <f>'linked - DO NOT USE or DELETE'!AB57</f>
        <v>168454</v>
      </c>
      <c r="J620" s="387"/>
      <c r="K620" s="388"/>
      <c r="L620" s="388"/>
      <c r="M620" s="388"/>
      <c r="N620" s="388"/>
      <c r="O620" s="388"/>
      <c r="P620" s="388"/>
      <c r="Q620" s="389"/>
    </row>
    <row r="621" spans="1:17" x14ac:dyDescent="0.25">
      <c r="A621" s="24">
        <f>A$10</f>
        <v>1592</v>
      </c>
      <c r="B621" s="291">
        <f t="shared" si="129"/>
        <v>3.2425421530479899E-2</v>
      </c>
      <c r="C621" s="23">
        <f t="shared" si="130"/>
        <v>6</v>
      </c>
      <c r="D621" s="222">
        <v>1.5</v>
      </c>
      <c r="E621" s="169">
        <f>TREND(E616:E620,C616:C620,C621)</f>
        <v>180.95</v>
      </c>
      <c r="F621" s="168">
        <f>D621*E621</f>
        <v>271.42499999999995</v>
      </c>
      <c r="G621" s="165">
        <v>286</v>
      </c>
      <c r="H621" s="170">
        <f>F621*G621</f>
        <v>77627.549999999988</v>
      </c>
      <c r="J621" s="387"/>
      <c r="K621" s="388"/>
      <c r="L621" s="388"/>
      <c r="M621" s="388"/>
      <c r="N621" s="388"/>
      <c r="O621" s="388"/>
      <c r="P621" s="388"/>
      <c r="Q621" s="389"/>
    </row>
    <row r="622" spans="1:17" x14ac:dyDescent="0.25">
      <c r="A622" s="24">
        <f>A$11</f>
        <v>1642</v>
      </c>
      <c r="B622" s="291">
        <f t="shared" si="129"/>
        <v>3.1407035175879394E-2</v>
      </c>
      <c r="C622" s="23">
        <f t="shared" si="130"/>
        <v>7</v>
      </c>
      <c r="D622" s="222">
        <v>1.5</v>
      </c>
      <c r="E622" s="169">
        <f>TREND(E616:E620,C616:C620,C622)</f>
        <v>200.64166666666665</v>
      </c>
      <c r="F622" s="168">
        <f>D622*E622</f>
        <v>300.96249999999998</v>
      </c>
      <c r="G622" s="229">
        <f>'DDS Rates for Amend'!AZ9</f>
        <v>321</v>
      </c>
      <c r="H622" s="170">
        <f>F622*G622</f>
        <v>96608.962499999994</v>
      </c>
      <c r="I622" s="18" t="s">
        <v>16</v>
      </c>
      <c r="J622" s="387"/>
      <c r="K622" s="388"/>
      <c r="L622" s="388"/>
      <c r="M622" s="388"/>
      <c r="N622" s="388"/>
      <c r="O622" s="388"/>
      <c r="P622" s="388"/>
      <c r="Q622" s="389"/>
    </row>
    <row r="623" spans="1:17" x14ac:dyDescent="0.25">
      <c r="A623" s="24">
        <f>A$12</f>
        <v>1692</v>
      </c>
      <c r="B623" s="291">
        <f t="shared" si="129"/>
        <v>3.0450669914738125E-2</v>
      </c>
      <c r="C623" s="23">
        <f t="shared" si="130"/>
        <v>8</v>
      </c>
      <c r="D623" s="222">
        <v>1</v>
      </c>
      <c r="E623" s="169">
        <f>TREND(E616:E620,C616:C620,C623)</f>
        <v>220.33333333333331</v>
      </c>
      <c r="F623" s="168">
        <f>D623*E623</f>
        <v>220.33333333333331</v>
      </c>
      <c r="G623" s="229">
        <f>'DDS Rates for Amend'!AZ10</f>
        <v>318</v>
      </c>
      <c r="H623" s="170">
        <f>F623*G623</f>
        <v>70066</v>
      </c>
      <c r="I623" s="18">
        <v>2015</v>
      </c>
      <c r="J623" s="387"/>
      <c r="K623" s="388"/>
      <c r="L623" s="388"/>
      <c r="M623" s="388"/>
      <c r="N623" s="388"/>
      <c r="O623" s="388"/>
      <c r="P623" s="388"/>
      <c r="Q623" s="389"/>
    </row>
    <row r="624" spans="1:17" x14ac:dyDescent="0.25">
      <c r="A624" s="24">
        <f>A$13</f>
        <v>1722</v>
      </c>
      <c r="B624" s="291">
        <f t="shared" si="129"/>
        <v>1.7730496453900711E-2</v>
      </c>
      <c r="C624" s="23">
        <f t="shared" si="130"/>
        <v>9</v>
      </c>
      <c r="D624" s="222">
        <v>1</v>
      </c>
      <c r="E624" s="169">
        <f>TREND(E616:E620,C616:C620,C624)</f>
        <v>240.02499999999998</v>
      </c>
      <c r="F624" s="168">
        <f>D624*E624</f>
        <v>240.02499999999998</v>
      </c>
      <c r="G624" s="229">
        <f>'DDS Rates for Amend'!AZ11</f>
        <v>326.22000000000003</v>
      </c>
      <c r="H624" s="170">
        <f>F624*G624</f>
        <v>78300.955499999996</v>
      </c>
      <c r="J624" s="387"/>
      <c r="K624" s="388"/>
      <c r="L624" s="388"/>
      <c r="M624" s="388"/>
      <c r="N624" s="388"/>
      <c r="O624" s="388"/>
      <c r="P624" s="388"/>
      <c r="Q624" s="389"/>
    </row>
    <row r="625" spans="1:17" x14ac:dyDescent="0.25">
      <c r="A625" s="24">
        <f>A$14</f>
        <v>1752</v>
      </c>
      <c r="B625" s="291">
        <f t="shared" si="129"/>
        <v>1.7421602787456445E-2</v>
      </c>
      <c r="C625" s="23">
        <f t="shared" si="130"/>
        <v>10</v>
      </c>
      <c r="D625" s="222">
        <v>1</v>
      </c>
      <c r="E625" s="169">
        <f>TREND(E616:E620,C616:C620,C625)</f>
        <v>259.71666666666664</v>
      </c>
      <c r="F625" s="168">
        <f>D625*E625</f>
        <v>259.71666666666664</v>
      </c>
      <c r="G625" s="229">
        <f>'DDS Rates for Amend'!AZ12</f>
        <v>333.39684000000005</v>
      </c>
      <c r="H625" s="170">
        <f>F625*G625</f>
        <v>86588.715962000002</v>
      </c>
      <c r="J625" s="390"/>
      <c r="K625" s="391"/>
      <c r="L625" s="391"/>
      <c r="M625" s="391"/>
      <c r="N625" s="391"/>
      <c r="O625" s="391"/>
      <c r="P625" s="391"/>
      <c r="Q625" s="392"/>
    </row>
    <row r="626" spans="1:17" x14ac:dyDescent="0.25">
      <c r="C626"/>
      <c r="D626" s="161"/>
      <c r="E626" s="155"/>
      <c r="F626"/>
      <c r="G626"/>
      <c r="H626"/>
    </row>
    <row r="627" spans="1:17" x14ac:dyDescent="0.25">
      <c r="A627" s="376" t="s">
        <v>251</v>
      </c>
      <c r="B627" s="377"/>
      <c r="C627" s="377"/>
      <c r="D627" s="378"/>
      <c r="E627" s="153"/>
      <c r="F627" s="372"/>
      <c r="G627" s="372"/>
      <c r="H627" s="372"/>
    </row>
    <row r="628" spans="1:17" x14ac:dyDescent="0.25">
      <c r="A628" s="289" t="s">
        <v>91</v>
      </c>
      <c r="B628" s="289" t="s">
        <v>92</v>
      </c>
      <c r="C628" s="72" t="s">
        <v>312</v>
      </c>
      <c r="D628" s="160" t="s">
        <v>300</v>
      </c>
      <c r="E628" s="154" t="s">
        <v>301</v>
      </c>
      <c r="F628" s="42" t="s">
        <v>304</v>
      </c>
      <c r="G628" s="43" t="s">
        <v>302</v>
      </c>
      <c r="H628" s="72" t="s">
        <v>303</v>
      </c>
    </row>
    <row r="629" spans="1:17" ht="15" customHeight="1" x14ac:dyDescent="0.25">
      <c r="A629" s="24">
        <f>A$5</f>
        <v>1182</v>
      </c>
      <c r="B629" s="290"/>
      <c r="C629" s="58">
        <v>1</v>
      </c>
      <c r="D629" s="36">
        <f>'linked - DO NOT USE or DELETE'!D58</f>
        <v>23</v>
      </c>
      <c r="E629" s="25">
        <f>IF(F629=0,0,F629/D629)</f>
        <v>93.608695652173907</v>
      </c>
      <c r="F629" s="36">
        <f>'linked - DO NOT USE or DELETE'!F58</f>
        <v>2153</v>
      </c>
      <c r="G629" s="27">
        <f>H629/F629</f>
        <v>327.09405480724575</v>
      </c>
      <c r="H629" s="37">
        <f>'linked - DO NOT USE or DELETE'!H58</f>
        <v>704233.50000000012</v>
      </c>
      <c r="J629" s="384" t="s">
        <v>116</v>
      </c>
      <c r="K629" s="385"/>
      <c r="L629" s="385"/>
      <c r="M629" s="385"/>
      <c r="N629" s="385"/>
      <c r="O629" s="385"/>
      <c r="P629" s="385"/>
      <c r="Q629" s="386"/>
    </row>
    <row r="630" spans="1:17" x14ac:dyDescent="0.25">
      <c r="A630" s="24">
        <f>A$6</f>
        <v>1288</v>
      </c>
      <c r="B630" s="291">
        <f>(A630-A629)/A629</f>
        <v>8.9678510998307953E-2</v>
      </c>
      <c r="C630" s="61">
        <v>2</v>
      </c>
      <c r="D630" s="36">
        <f>'linked - DO NOT USE or DELETE'!I58</f>
        <v>17</v>
      </c>
      <c r="E630" s="25">
        <f>IF(F630=0,0,F630/D630)</f>
        <v>137</v>
      </c>
      <c r="F630" s="36">
        <f>'linked - DO NOT USE or DELETE'!K58</f>
        <v>2329</v>
      </c>
      <c r="G630" s="27">
        <f>H630/F630</f>
        <v>328.462516101331</v>
      </c>
      <c r="H630" s="37">
        <f>'linked - DO NOT USE or DELETE'!M58</f>
        <v>764989.2</v>
      </c>
      <c r="J630" s="387"/>
      <c r="K630" s="388"/>
      <c r="L630" s="388"/>
      <c r="M630" s="388"/>
      <c r="N630" s="388"/>
      <c r="O630" s="388"/>
      <c r="P630" s="388"/>
      <c r="Q630" s="389"/>
    </row>
    <row r="631" spans="1:17" x14ac:dyDescent="0.25">
      <c r="A631" s="24">
        <f>A$7</f>
        <v>1495</v>
      </c>
      <c r="B631" s="291">
        <f t="shared" ref="B631:B638" si="131">(A631-A630)/A630</f>
        <v>0.16071428571428573</v>
      </c>
      <c r="C631" s="61">
        <v>3</v>
      </c>
      <c r="D631" s="36">
        <f>'linked - DO NOT USE or DELETE'!N58</f>
        <v>20</v>
      </c>
      <c r="E631" s="25">
        <f>IF(F631=0,0,F631/D631)</f>
        <v>146.4</v>
      </c>
      <c r="F631" s="36">
        <f>'linked - DO NOT USE or DELETE'!P58</f>
        <v>2928</v>
      </c>
      <c r="G631" s="27">
        <f>H631/F631</f>
        <v>329.46174863387978</v>
      </c>
      <c r="H631" s="38">
        <f>'linked - DO NOT USE or DELETE'!R58</f>
        <v>964664</v>
      </c>
      <c r="J631" s="387"/>
      <c r="K631" s="388"/>
      <c r="L631" s="388"/>
      <c r="M631" s="388"/>
      <c r="N631" s="388"/>
      <c r="O631" s="388"/>
      <c r="P631" s="388"/>
      <c r="Q631" s="389"/>
    </row>
    <row r="632" spans="1:17" x14ac:dyDescent="0.25">
      <c r="A632" s="24">
        <f>A$8</f>
        <v>1470</v>
      </c>
      <c r="B632" s="291">
        <f t="shared" si="131"/>
        <v>-1.6722408026755852E-2</v>
      </c>
      <c r="C632" s="61">
        <f t="shared" ref="C632:C638" si="132">C631+1</f>
        <v>4</v>
      </c>
      <c r="D632" s="36">
        <f>'linked - DO NOT USE or DELETE'!S58</f>
        <v>19</v>
      </c>
      <c r="E632" s="25">
        <f>IF(F632=0,0,F632/D632)</f>
        <v>128.10526315789474</v>
      </c>
      <c r="F632" s="36">
        <f>'linked - DO NOT USE or DELETE'!U58</f>
        <v>2434</v>
      </c>
      <c r="G632" s="27">
        <f>H632/F632</f>
        <v>329.52013147082994</v>
      </c>
      <c r="H632" s="38">
        <f>'linked - DO NOT USE or DELETE'!W58</f>
        <v>802052</v>
      </c>
      <c r="J632" s="387"/>
      <c r="K632" s="388"/>
      <c r="L632" s="388"/>
      <c r="M632" s="388"/>
      <c r="N632" s="388"/>
      <c r="O632" s="388"/>
      <c r="P632" s="388"/>
      <c r="Q632" s="389"/>
    </row>
    <row r="633" spans="1:17" x14ac:dyDescent="0.25">
      <c r="A633" s="24">
        <f>A$9</f>
        <v>1542</v>
      </c>
      <c r="B633" s="291">
        <f t="shared" si="131"/>
        <v>4.8979591836734691E-2</v>
      </c>
      <c r="C633" s="61">
        <f t="shared" si="132"/>
        <v>5</v>
      </c>
      <c r="D633" s="36">
        <f>'linked - DO NOT USE or DELETE'!X58</f>
        <v>15</v>
      </c>
      <c r="E633" s="25">
        <f>IF(F633=0,0,F633/D633)</f>
        <v>213</v>
      </c>
      <c r="F633" s="36">
        <f>'linked - DO NOT USE or DELETE'!Z58</f>
        <v>3195</v>
      </c>
      <c r="G633" s="27">
        <f>H633/F633</f>
        <v>329.19218779342725</v>
      </c>
      <c r="H633" s="38">
        <f>'linked - DO NOT USE or DELETE'!AB58</f>
        <v>1051769.04</v>
      </c>
      <c r="J633" s="387"/>
      <c r="K633" s="388"/>
      <c r="L633" s="388"/>
      <c r="M633" s="388"/>
      <c r="N633" s="388"/>
      <c r="O633" s="388"/>
      <c r="P633" s="388"/>
      <c r="Q633" s="389"/>
    </row>
    <row r="634" spans="1:17" x14ac:dyDescent="0.25">
      <c r="A634" s="24">
        <f>A$10</f>
        <v>1592</v>
      </c>
      <c r="B634" s="291">
        <f t="shared" si="131"/>
        <v>3.2425421530479899E-2</v>
      </c>
      <c r="C634" s="23">
        <f t="shared" si="132"/>
        <v>6</v>
      </c>
      <c r="D634" s="168">
        <v>12</v>
      </c>
      <c r="E634" s="169">
        <f>TREND(E$630:E$633,C$630:C$633,C634)</f>
        <v>208.55263157894734</v>
      </c>
      <c r="F634" s="168">
        <f>D634*E634</f>
        <v>2502.6315789473683</v>
      </c>
      <c r="G634" s="165">
        <v>311</v>
      </c>
      <c r="H634" s="170">
        <f>F634*G634</f>
        <v>778318.42105263157</v>
      </c>
      <c r="I634" s="18" t="s">
        <v>16</v>
      </c>
      <c r="J634" s="387"/>
      <c r="K634" s="388"/>
      <c r="L634" s="388"/>
      <c r="M634" s="388"/>
      <c r="N634" s="388"/>
      <c r="O634" s="388"/>
      <c r="P634" s="388"/>
      <c r="Q634" s="389"/>
    </row>
    <row r="635" spans="1:17" x14ac:dyDescent="0.25">
      <c r="A635" s="24">
        <f>A$11</f>
        <v>1642</v>
      </c>
      <c r="B635" s="291">
        <f t="shared" si="131"/>
        <v>3.1407035175879394E-2</v>
      </c>
      <c r="C635" s="23">
        <f t="shared" si="132"/>
        <v>7</v>
      </c>
      <c r="D635" s="168">
        <f>TREND(D629:D633,A629:A633,A635)/2</f>
        <v>7.9243518424007373</v>
      </c>
      <c r="E635" s="169">
        <f t="shared" ref="E635" si="133">TREND(E$630:E$633,C$630:C$633,C635)</f>
        <v>229.52315789473681</v>
      </c>
      <c r="F635" s="168">
        <f>D635*E635</f>
        <v>1818.822259136793</v>
      </c>
      <c r="G635" s="229">
        <f>'DDS Rates for Amend'!BA9</f>
        <v>339</v>
      </c>
      <c r="H635" s="170">
        <f>F635*G635</f>
        <v>616580.7458473728</v>
      </c>
      <c r="J635" s="387"/>
      <c r="K635" s="388"/>
      <c r="L635" s="388"/>
      <c r="M635" s="388"/>
      <c r="N635" s="388"/>
      <c r="O635" s="388"/>
      <c r="P635" s="388"/>
      <c r="Q635" s="389"/>
    </row>
    <row r="636" spans="1:17" x14ac:dyDescent="0.25">
      <c r="A636" s="24">
        <f>A$12</f>
        <v>1692</v>
      </c>
      <c r="B636" s="291">
        <f t="shared" si="131"/>
        <v>3.0450669914738125E-2</v>
      </c>
      <c r="C636" s="23">
        <f t="shared" si="132"/>
        <v>8</v>
      </c>
      <c r="D636" s="168">
        <f>TREND(D629:D633,A629:A633,A636)/2</f>
        <v>7.6251531080943167</v>
      </c>
      <c r="E636" s="169">
        <v>319</v>
      </c>
      <c r="F636" s="168">
        <f>D636*E636</f>
        <v>2432.423841482087</v>
      </c>
      <c r="G636" s="229">
        <f>'DDS Rates for Amend'!BA10</f>
        <v>331</v>
      </c>
      <c r="H636" s="170">
        <f>F636*G636</f>
        <v>805132.29153057083</v>
      </c>
      <c r="I636" s="18">
        <v>2015</v>
      </c>
      <c r="J636" s="387"/>
      <c r="K636" s="388"/>
      <c r="L636" s="388"/>
      <c r="M636" s="388"/>
      <c r="N636" s="388"/>
      <c r="O636" s="388"/>
      <c r="P636" s="388"/>
      <c r="Q636" s="389"/>
    </row>
    <row r="637" spans="1:17" x14ac:dyDescent="0.25">
      <c r="A637" s="24">
        <f>A$13</f>
        <v>1722</v>
      </c>
      <c r="B637" s="291">
        <f t="shared" si="131"/>
        <v>1.7730496453900711E-2</v>
      </c>
      <c r="C637" s="23">
        <f t="shared" si="132"/>
        <v>9</v>
      </c>
      <c r="D637" s="168">
        <f>TREND(D629:D633,A629:A633,A637)/2</f>
        <v>7.4456338675104643</v>
      </c>
      <c r="E637" s="169">
        <v>324</v>
      </c>
      <c r="F637" s="168">
        <f>D637*E637</f>
        <v>2412.3853730733904</v>
      </c>
      <c r="G637" s="229">
        <f>'DDS Rates for Amend'!BA11</f>
        <v>336.5</v>
      </c>
      <c r="H637" s="170">
        <f>F637*G637</f>
        <v>811767.67803919583</v>
      </c>
      <c r="J637" s="387"/>
      <c r="K637" s="388"/>
      <c r="L637" s="388"/>
      <c r="M637" s="388"/>
      <c r="N637" s="388"/>
      <c r="O637" s="388"/>
      <c r="P637" s="388"/>
      <c r="Q637" s="389"/>
    </row>
    <row r="638" spans="1:17" x14ac:dyDescent="0.25">
      <c r="A638" s="24">
        <f>A$14</f>
        <v>1752</v>
      </c>
      <c r="B638" s="291">
        <f t="shared" si="131"/>
        <v>1.7421602787456445E-2</v>
      </c>
      <c r="C638" s="23">
        <f t="shared" si="132"/>
        <v>10</v>
      </c>
      <c r="D638" s="168">
        <f>TREND(D629:D633,A629:A633,A638)/2</f>
        <v>7.2661146269266119</v>
      </c>
      <c r="E638" s="169">
        <v>326</v>
      </c>
      <c r="F638" s="168">
        <f>D638*E638</f>
        <v>2368.7533683780753</v>
      </c>
      <c r="G638" s="229">
        <f>'DDS Rates for Amend'!BA12</f>
        <v>343.90300000000002</v>
      </c>
      <c r="H638" s="170">
        <f>F638*G638</f>
        <v>814621.38964532525</v>
      </c>
      <c r="J638" s="390"/>
      <c r="K638" s="391"/>
      <c r="L638" s="391"/>
      <c r="M638" s="391"/>
      <c r="N638" s="391"/>
      <c r="O638" s="391"/>
      <c r="P638" s="391"/>
      <c r="Q638" s="392"/>
    </row>
    <row r="639" spans="1:17" x14ac:dyDescent="0.25">
      <c r="C639"/>
      <c r="D639" s="161"/>
      <c r="E639" s="155"/>
      <c r="F639"/>
      <c r="G639"/>
      <c r="H639"/>
    </row>
    <row r="640" spans="1:17" x14ac:dyDescent="0.25">
      <c r="A640" s="376" t="s">
        <v>252</v>
      </c>
      <c r="B640" s="377"/>
      <c r="C640" s="377"/>
      <c r="D640" s="378"/>
      <c r="E640" s="153"/>
      <c r="F640" s="372"/>
      <c r="G640" s="372"/>
      <c r="H640" s="372"/>
    </row>
    <row r="641" spans="1:17" x14ac:dyDescent="0.25">
      <c r="A641" s="289" t="s">
        <v>91</v>
      </c>
      <c r="B641" s="289" t="s">
        <v>92</v>
      </c>
      <c r="C641" s="72" t="s">
        <v>312</v>
      </c>
      <c r="D641" s="160" t="s">
        <v>300</v>
      </c>
      <c r="E641" s="154" t="s">
        <v>301</v>
      </c>
      <c r="F641" s="42" t="s">
        <v>304</v>
      </c>
      <c r="G641" s="43" t="s">
        <v>302</v>
      </c>
      <c r="H641" s="72" t="s">
        <v>303</v>
      </c>
    </row>
    <row r="642" spans="1:17" ht="15" customHeight="1" x14ac:dyDescent="0.25">
      <c r="A642" s="24">
        <f>A$5</f>
        <v>1182</v>
      </c>
      <c r="B642" s="290"/>
      <c r="C642" s="58">
        <v>1</v>
      </c>
      <c r="D642" s="36">
        <f>'linked - DO NOT USE or DELETE'!D59</f>
        <v>67</v>
      </c>
      <c r="E642" s="25">
        <f>IF(F642=0,0,F642/D642)</f>
        <v>221.46268656716418</v>
      </c>
      <c r="F642" s="36">
        <f>'linked - DO NOT USE or DELETE'!F59</f>
        <v>14838</v>
      </c>
      <c r="G642" s="27">
        <f>H642/F642</f>
        <v>358.74558565844455</v>
      </c>
      <c r="H642" s="37">
        <f>'linked - DO NOT USE or DELETE'!H59</f>
        <v>5323067</v>
      </c>
      <c r="J642" s="384" t="s">
        <v>108</v>
      </c>
      <c r="K642" s="385"/>
      <c r="L642" s="385"/>
      <c r="M642" s="385"/>
      <c r="N642" s="385"/>
      <c r="O642" s="385"/>
      <c r="P642" s="385"/>
      <c r="Q642" s="386"/>
    </row>
    <row r="643" spans="1:17" x14ac:dyDescent="0.25">
      <c r="A643" s="24">
        <f>A$6</f>
        <v>1288</v>
      </c>
      <c r="B643" s="291">
        <f>(A643-A642)/A642</f>
        <v>8.9678510998307953E-2</v>
      </c>
      <c r="C643" s="61">
        <v>2</v>
      </c>
      <c r="D643" s="36">
        <f>'linked - DO NOT USE or DELETE'!I59</f>
        <v>49</v>
      </c>
      <c r="E643" s="25">
        <f>IF(F643=0,0,F643/D643)</f>
        <v>285</v>
      </c>
      <c r="F643" s="36">
        <f>'linked - DO NOT USE or DELETE'!K59</f>
        <v>13965</v>
      </c>
      <c r="G643" s="27">
        <f>H643/F643</f>
        <v>361.33404940923737</v>
      </c>
      <c r="H643" s="37">
        <f>'linked - DO NOT USE or DELETE'!M59</f>
        <v>5046030</v>
      </c>
      <c r="J643" s="387"/>
      <c r="K643" s="388"/>
      <c r="L643" s="388"/>
      <c r="M643" s="388"/>
      <c r="N643" s="388"/>
      <c r="O643" s="388"/>
      <c r="P643" s="388"/>
      <c r="Q643" s="389"/>
    </row>
    <row r="644" spans="1:17" x14ac:dyDescent="0.25">
      <c r="A644" s="24">
        <f>A$7</f>
        <v>1495</v>
      </c>
      <c r="B644" s="291">
        <f t="shared" ref="B644:B651" si="134">(A644-A643)/A643</f>
        <v>0.16071428571428573</v>
      </c>
      <c r="C644" s="61">
        <v>3</v>
      </c>
      <c r="D644" s="36">
        <f>'linked - DO NOT USE or DELETE'!N59</f>
        <v>64</v>
      </c>
      <c r="E644" s="25">
        <f>IF(F644=0,0,F644/D644)</f>
        <v>248.609375</v>
      </c>
      <c r="F644" s="36">
        <f>'linked - DO NOT USE or DELETE'!P59</f>
        <v>15911</v>
      </c>
      <c r="G644" s="27">
        <f>H644/F644</f>
        <v>357.79496009050342</v>
      </c>
      <c r="H644" s="38">
        <f>'linked - DO NOT USE or DELETE'!R59</f>
        <v>5692875.6100000003</v>
      </c>
      <c r="J644" s="387"/>
      <c r="K644" s="388"/>
      <c r="L644" s="388"/>
      <c r="M644" s="388"/>
      <c r="N644" s="388"/>
      <c r="O644" s="388"/>
      <c r="P644" s="388"/>
      <c r="Q644" s="389"/>
    </row>
    <row r="645" spans="1:17" x14ac:dyDescent="0.25">
      <c r="A645" s="24">
        <f>A$8</f>
        <v>1470</v>
      </c>
      <c r="B645" s="291">
        <f t="shared" si="134"/>
        <v>-1.6722408026755852E-2</v>
      </c>
      <c r="C645" s="61">
        <f t="shared" ref="C645:C651" si="135">C644+1</f>
        <v>4</v>
      </c>
      <c r="D645" s="36">
        <f>'linked - DO NOT USE or DELETE'!S59</f>
        <v>72</v>
      </c>
      <c r="E645" s="25">
        <f>IF(F645=0,0,F645/D645)</f>
        <v>225.26388888888889</v>
      </c>
      <c r="F645" s="36">
        <f>'linked - DO NOT USE or DELETE'!U59</f>
        <v>16219</v>
      </c>
      <c r="G645" s="27">
        <f>H645/F645</f>
        <v>357.26870953819594</v>
      </c>
      <c r="H645" s="38">
        <f>'linked - DO NOT USE or DELETE'!W59</f>
        <v>5794541.2000000002</v>
      </c>
      <c r="J645" s="387"/>
      <c r="K645" s="388"/>
      <c r="L645" s="388"/>
      <c r="M645" s="388"/>
      <c r="N645" s="388"/>
      <c r="O645" s="388"/>
      <c r="P645" s="388"/>
      <c r="Q645" s="389"/>
    </row>
    <row r="646" spans="1:17" x14ac:dyDescent="0.25">
      <c r="A646" s="24">
        <f>A$9</f>
        <v>1542</v>
      </c>
      <c r="B646" s="291">
        <f t="shared" si="134"/>
        <v>4.8979591836734691E-2</v>
      </c>
      <c r="C646" s="61">
        <f t="shared" si="135"/>
        <v>5</v>
      </c>
      <c r="D646" s="36">
        <f>'linked - DO NOT USE or DELETE'!X59</f>
        <v>75</v>
      </c>
      <c r="E646" s="25">
        <f>IF(F646=0,0,F646/D646)</f>
        <v>288.74666666666667</v>
      </c>
      <c r="F646" s="36">
        <f>'linked - DO NOT USE or DELETE'!Z59</f>
        <v>21656</v>
      </c>
      <c r="G646" s="27">
        <f>H646/F646</f>
        <v>356.36279691540454</v>
      </c>
      <c r="H646" s="38">
        <f>'linked - DO NOT USE or DELETE'!AB59</f>
        <v>7717392.7300000004</v>
      </c>
      <c r="J646" s="387"/>
      <c r="K646" s="388"/>
      <c r="L646" s="388"/>
      <c r="M646" s="388"/>
      <c r="N646" s="388"/>
      <c r="O646" s="388"/>
      <c r="P646" s="388"/>
      <c r="Q646" s="389"/>
    </row>
    <row r="647" spans="1:17" x14ac:dyDescent="0.25">
      <c r="A647" s="24">
        <f>A$10</f>
        <v>1592</v>
      </c>
      <c r="B647" s="291">
        <f t="shared" si="134"/>
        <v>3.2425421530479899E-2</v>
      </c>
      <c r="C647" s="23">
        <f t="shared" si="135"/>
        <v>6</v>
      </c>
      <c r="D647" s="168">
        <v>60</v>
      </c>
      <c r="E647" s="169">
        <f>TREND(E642:E646,C642:C646,C647)</f>
        <v>276.26607815091211</v>
      </c>
      <c r="F647" s="168">
        <f>D647*E647</f>
        <v>16575.964689054726</v>
      </c>
      <c r="G647" s="165">
        <v>348</v>
      </c>
      <c r="H647" s="170">
        <f>F647*G647</f>
        <v>5768435.711791045</v>
      </c>
      <c r="J647" s="387"/>
      <c r="K647" s="388"/>
      <c r="L647" s="388"/>
      <c r="M647" s="388"/>
      <c r="N647" s="388"/>
      <c r="O647" s="388"/>
      <c r="P647" s="388"/>
      <c r="Q647" s="389"/>
    </row>
    <row r="648" spans="1:17" x14ac:dyDescent="0.25">
      <c r="A648" s="24">
        <f>A$11</f>
        <v>1642</v>
      </c>
      <c r="B648" s="291">
        <f t="shared" si="134"/>
        <v>3.1407035175879394E-2</v>
      </c>
      <c r="C648" s="23">
        <f t="shared" si="135"/>
        <v>7</v>
      </c>
      <c r="D648" s="168">
        <v>60</v>
      </c>
      <c r="E648" s="169">
        <f>TREND(E642:E646,C642:C646,C648)</f>
        <v>283.74926305970149</v>
      </c>
      <c r="F648" s="168">
        <f>D648*E648</f>
        <v>17024.955783582089</v>
      </c>
      <c r="G648" s="229">
        <f>'DDS Rates for Amend'!BB9</f>
        <v>379</v>
      </c>
      <c r="H648" s="170">
        <f>F648*G648</f>
        <v>6452458.2419776116</v>
      </c>
      <c r="I648" s="18" t="s">
        <v>15</v>
      </c>
      <c r="J648" s="387"/>
      <c r="K648" s="388"/>
      <c r="L648" s="388"/>
      <c r="M648" s="388"/>
      <c r="N648" s="388"/>
      <c r="O648" s="388"/>
      <c r="P648" s="388"/>
      <c r="Q648" s="389"/>
    </row>
    <row r="649" spans="1:17" x14ac:dyDescent="0.25">
      <c r="A649" s="24">
        <f>A$12</f>
        <v>1692</v>
      </c>
      <c r="B649" s="291">
        <f t="shared" si="134"/>
        <v>3.0450669914738125E-2</v>
      </c>
      <c r="C649" s="23">
        <f t="shared" si="135"/>
        <v>8</v>
      </c>
      <c r="D649" s="168">
        <v>60</v>
      </c>
      <c r="E649" s="169">
        <v>323</v>
      </c>
      <c r="F649" s="168">
        <f>D649*E649</f>
        <v>19380</v>
      </c>
      <c r="G649" s="229">
        <f>'DDS Rates for Amend'!BB10</f>
        <v>384</v>
      </c>
      <c r="H649" s="170">
        <f>F649*G649</f>
        <v>7441920</v>
      </c>
      <c r="I649" s="18">
        <v>2015</v>
      </c>
      <c r="J649" s="387"/>
      <c r="K649" s="388"/>
      <c r="L649" s="388"/>
      <c r="M649" s="388"/>
      <c r="N649" s="388"/>
      <c r="O649" s="388"/>
      <c r="P649" s="388"/>
      <c r="Q649" s="389"/>
    </row>
    <row r="650" spans="1:17" x14ac:dyDescent="0.25">
      <c r="A650" s="24">
        <f>A$13</f>
        <v>1722</v>
      </c>
      <c r="B650" s="291">
        <f t="shared" si="134"/>
        <v>1.7730496453900711E-2</v>
      </c>
      <c r="C650" s="23">
        <f t="shared" si="135"/>
        <v>9</v>
      </c>
      <c r="D650" s="168">
        <v>60</v>
      </c>
      <c r="E650" s="169">
        <v>323</v>
      </c>
      <c r="F650" s="168">
        <f>D650*E650</f>
        <v>19380</v>
      </c>
      <c r="G650" s="229">
        <f>'DDS Rates for Amend'!BB11</f>
        <v>375.68</v>
      </c>
      <c r="H650" s="170">
        <f>F650*G650</f>
        <v>7280678.4000000004</v>
      </c>
      <c r="I650" s="18" t="s">
        <v>15</v>
      </c>
      <c r="J650" s="387"/>
      <c r="K650" s="388"/>
      <c r="L650" s="388"/>
      <c r="M650" s="388"/>
      <c r="N650" s="388"/>
      <c r="O650" s="388"/>
      <c r="P650" s="388"/>
      <c r="Q650" s="389"/>
    </row>
    <row r="651" spans="1:17" x14ac:dyDescent="0.25">
      <c r="A651" s="24">
        <f>A$14</f>
        <v>1752</v>
      </c>
      <c r="B651" s="291">
        <f t="shared" si="134"/>
        <v>1.7421602787456445E-2</v>
      </c>
      <c r="C651" s="23">
        <f t="shared" si="135"/>
        <v>10</v>
      </c>
      <c r="D651" s="168">
        <v>60</v>
      </c>
      <c r="E651" s="169">
        <v>323</v>
      </c>
      <c r="F651" s="168">
        <f>D651*E651</f>
        <v>19380</v>
      </c>
      <c r="G651" s="229">
        <f>'DDS Rates for Amend'!BB12</f>
        <v>383.94496000000004</v>
      </c>
      <c r="H651" s="170">
        <f>F651*G651</f>
        <v>7440853.3248000005</v>
      </c>
      <c r="I651" s="18" t="s">
        <v>15</v>
      </c>
      <c r="J651" s="390"/>
      <c r="K651" s="391"/>
      <c r="L651" s="391"/>
      <c r="M651" s="391"/>
      <c r="N651" s="391"/>
      <c r="O651" s="391"/>
      <c r="P651" s="391"/>
      <c r="Q651" s="392"/>
    </row>
    <row r="652" spans="1:17" x14ac:dyDescent="0.25">
      <c r="C652"/>
      <c r="D652" s="161"/>
      <c r="E652" s="155"/>
      <c r="F652"/>
      <c r="G652"/>
      <c r="H652"/>
    </row>
    <row r="653" spans="1:17" x14ac:dyDescent="0.25">
      <c r="A653" s="376" t="s">
        <v>253</v>
      </c>
      <c r="B653" s="377"/>
      <c r="C653" s="377"/>
      <c r="D653" s="378"/>
      <c r="E653" s="153"/>
      <c r="F653" s="372"/>
      <c r="G653" s="372"/>
      <c r="H653" s="372"/>
    </row>
    <row r="654" spans="1:17" x14ac:dyDescent="0.25">
      <c r="A654" s="289" t="s">
        <v>91</v>
      </c>
      <c r="B654" s="289" t="s">
        <v>92</v>
      </c>
      <c r="C654" s="72" t="s">
        <v>312</v>
      </c>
      <c r="D654" s="160" t="s">
        <v>300</v>
      </c>
      <c r="E654" s="154" t="s">
        <v>301</v>
      </c>
      <c r="F654" s="42" t="s">
        <v>304</v>
      </c>
      <c r="G654" s="43" t="s">
        <v>302</v>
      </c>
      <c r="H654" s="72" t="s">
        <v>303</v>
      </c>
    </row>
    <row r="655" spans="1:17" ht="15" customHeight="1" x14ac:dyDescent="0.25">
      <c r="A655" s="24">
        <f>A$5</f>
        <v>1182</v>
      </c>
      <c r="B655" s="290"/>
      <c r="C655" s="58">
        <v>1</v>
      </c>
      <c r="D655" s="36">
        <f>'linked - DO NOT USE or DELETE'!D60</f>
        <v>28</v>
      </c>
      <c r="E655" s="25">
        <f>IF(F655=0,0,F655/D655)</f>
        <v>85.321428571428569</v>
      </c>
      <c r="F655" s="36">
        <f>'linked - DO NOT USE or DELETE'!F60</f>
        <v>2389</v>
      </c>
      <c r="G655" s="27">
        <f>H655/F655</f>
        <v>439.61488070322321</v>
      </c>
      <c r="H655" s="37">
        <f>'linked - DO NOT USE or DELETE'!H60</f>
        <v>1050239.9500000002</v>
      </c>
      <c r="J655" s="384" t="s">
        <v>103</v>
      </c>
      <c r="K655" s="385"/>
      <c r="L655" s="385"/>
      <c r="M655" s="385"/>
      <c r="N655" s="385"/>
      <c r="O655" s="385"/>
      <c r="P655" s="385"/>
      <c r="Q655" s="386"/>
    </row>
    <row r="656" spans="1:17" x14ac:dyDescent="0.25">
      <c r="A656" s="24">
        <f>A$6</f>
        <v>1288</v>
      </c>
      <c r="B656" s="291">
        <f>(A656-A655)/A655</f>
        <v>8.9678510998307953E-2</v>
      </c>
      <c r="C656" s="61">
        <v>2</v>
      </c>
      <c r="D656" s="36">
        <f>'linked - DO NOT USE or DELETE'!I60</f>
        <v>18</v>
      </c>
      <c r="E656" s="25">
        <f>IF(F656=0,0,F656/D656)</f>
        <v>148.61111111111111</v>
      </c>
      <c r="F656" s="36">
        <f>'linked - DO NOT USE or DELETE'!K60</f>
        <v>2675</v>
      </c>
      <c r="G656" s="27">
        <f>H656/F656</f>
        <v>449.47768224299068</v>
      </c>
      <c r="H656" s="37">
        <f>'linked - DO NOT USE or DELETE'!M60</f>
        <v>1202352.8</v>
      </c>
      <c r="J656" s="387"/>
      <c r="K656" s="388"/>
      <c r="L656" s="388"/>
      <c r="M656" s="388"/>
      <c r="N656" s="388"/>
      <c r="O656" s="388"/>
      <c r="P656" s="388"/>
      <c r="Q656" s="389"/>
    </row>
    <row r="657" spans="1:17" x14ac:dyDescent="0.25">
      <c r="A657" s="24">
        <f>A$7</f>
        <v>1495</v>
      </c>
      <c r="B657" s="291">
        <f t="shared" ref="B657:B664" si="136">(A657-A656)/A656</f>
        <v>0.16071428571428573</v>
      </c>
      <c r="C657" s="61">
        <v>3</v>
      </c>
      <c r="D657" s="36">
        <f>'linked - DO NOT USE or DELETE'!N60</f>
        <v>59</v>
      </c>
      <c r="E657" s="25">
        <f>IF(F657=0,0,F657/D657)</f>
        <v>206.71186440677965</v>
      </c>
      <c r="F657" s="36">
        <f>'linked - DO NOT USE or DELETE'!P60</f>
        <v>12196</v>
      </c>
      <c r="G657" s="27">
        <f>H657/F657</f>
        <v>443.04303050180386</v>
      </c>
      <c r="H657" s="38">
        <f>'linked - DO NOT USE or DELETE'!R60</f>
        <v>5403352.7999999998</v>
      </c>
      <c r="J657" s="387"/>
      <c r="K657" s="388"/>
      <c r="L657" s="388"/>
      <c r="M657" s="388"/>
      <c r="N657" s="388"/>
      <c r="O657" s="388"/>
      <c r="P657" s="388"/>
      <c r="Q657" s="389"/>
    </row>
    <row r="658" spans="1:17" x14ac:dyDescent="0.25">
      <c r="A658" s="24">
        <f>A$8</f>
        <v>1470</v>
      </c>
      <c r="B658" s="291">
        <f t="shared" si="136"/>
        <v>-1.6722408026755852E-2</v>
      </c>
      <c r="C658" s="61">
        <f t="shared" ref="C658:C664" si="137">C657+1</f>
        <v>4</v>
      </c>
      <c r="D658" s="36">
        <f>'linked - DO NOT USE or DELETE'!S60</f>
        <v>71</v>
      </c>
      <c r="E658" s="25">
        <f>IF(F658=0,0,F658/D658)</f>
        <v>215.59154929577466</v>
      </c>
      <c r="F658" s="36">
        <f>'linked - DO NOT USE or DELETE'!U60</f>
        <v>15307</v>
      </c>
      <c r="G658" s="27">
        <f>H658/F658</f>
        <v>449.96959299666821</v>
      </c>
      <c r="H658" s="38">
        <f>'linked - DO NOT USE or DELETE'!W60</f>
        <v>6887684.5600000005</v>
      </c>
      <c r="J658" s="387"/>
      <c r="K658" s="388"/>
      <c r="L658" s="388"/>
      <c r="M658" s="388"/>
      <c r="N658" s="388"/>
      <c r="O658" s="388"/>
      <c r="P658" s="388"/>
      <c r="Q658" s="389"/>
    </row>
    <row r="659" spans="1:17" x14ac:dyDescent="0.25">
      <c r="A659" s="24">
        <f>A$9</f>
        <v>1542</v>
      </c>
      <c r="B659" s="291">
        <f t="shared" si="136"/>
        <v>4.8979591836734691E-2</v>
      </c>
      <c r="C659" s="61">
        <f t="shared" si="137"/>
        <v>5</v>
      </c>
      <c r="D659" s="36">
        <f>'linked - DO NOT USE or DELETE'!X60</f>
        <v>110</v>
      </c>
      <c r="E659" s="25">
        <f>IF(F659=0,0,F659/D659)</f>
        <v>213.96363636363637</v>
      </c>
      <c r="F659" s="36">
        <f>'linked - DO NOT USE or DELETE'!Z60</f>
        <v>23536</v>
      </c>
      <c r="G659" s="27">
        <f>H659/F659</f>
        <v>449.87753908905506</v>
      </c>
      <c r="H659" s="38">
        <f>'linked - DO NOT USE or DELETE'!AB60</f>
        <v>10588317.76</v>
      </c>
      <c r="J659" s="387"/>
      <c r="K659" s="388"/>
      <c r="L659" s="388"/>
      <c r="M659" s="388"/>
      <c r="N659" s="388"/>
      <c r="O659" s="388"/>
      <c r="P659" s="388"/>
      <c r="Q659" s="389"/>
    </row>
    <row r="660" spans="1:17" x14ac:dyDescent="0.25">
      <c r="A660" s="24">
        <f>A$10</f>
        <v>1592</v>
      </c>
      <c r="B660" s="291">
        <f t="shared" si="136"/>
        <v>3.2425421530479899E-2</v>
      </c>
      <c r="C660" s="23">
        <f t="shared" si="137"/>
        <v>6</v>
      </c>
      <c r="D660" s="168">
        <v>75</v>
      </c>
      <c r="E660" s="169">
        <f>TREND(E$656:E$659,C$656:C$659,C660)</f>
        <v>247.45385545596812</v>
      </c>
      <c r="F660" s="168">
        <f>D660*E660</f>
        <v>18559.039159197608</v>
      </c>
      <c r="G660" s="165">
        <v>403</v>
      </c>
      <c r="H660" s="170">
        <f>F660*G660</f>
        <v>7479292.7811566358</v>
      </c>
      <c r="I660" s="18" t="s">
        <v>15</v>
      </c>
      <c r="J660" s="387"/>
      <c r="K660" s="388"/>
      <c r="L660" s="388"/>
      <c r="M660" s="388"/>
      <c r="N660" s="388"/>
      <c r="O660" s="388"/>
      <c r="P660" s="388"/>
      <c r="Q660" s="389"/>
    </row>
    <row r="661" spans="1:17" x14ac:dyDescent="0.25">
      <c r="A661" s="24">
        <f>A$11</f>
        <v>1642</v>
      </c>
      <c r="B661" s="291">
        <f t="shared" si="136"/>
        <v>3.1407035175879394E-2</v>
      </c>
      <c r="C661" s="23">
        <f t="shared" si="137"/>
        <v>7</v>
      </c>
      <c r="D661" s="168">
        <v>75</v>
      </c>
      <c r="E661" s="169">
        <f t="shared" ref="E661" si="138">TREND(E$656:E$659,C$656:C$659,C661)</f>
        <v>267.94758152062519</v>
      </c>
      <c r="F661" s="168">
        <f>D661*E661</f>
        <v>20096.06861404689</v>
      </c>
      <c r="G661" s="229">
        <f>'DDS Rates for Amend'!BC9</f>
        <v>439</v>
      </c>
      <c r="H661" s="170">
        <f>F661*G661</f>
        <v>8822174.1215665843</v>
      </c>
      <c r="I661" s="18" t="s">
        <v>15</v>
      </c>
      <c r="J661" s="387"/>
      <c r="K661" s="388"/>
      <c r="L661" s="388"/>
      <c r="M661" s="388"/>
      <c r="N661" s="388"/>
      <c r="O661" s="388"/>
      <c r="P661" s="388"/>
      <c r="Q661" s="389"/>
    </row>
    <row r="662" spans="1:17" x14ac:dyDescent="0.25">
      <c r="A662" s="24">
        <f>A$12</f>
        <v>1692</v>
      </c>
      <c r="B662" s="291">
        <f t="shared" si="136"/>
        <v>3.0450669914738125E-2</v>
      </c>
      <c r="C662" s="23">
        <f t="shared" si="137"/>
        <v>8</v>
      </c>
      <c r="D662" s="168">
        <v>70</v>
      </c>
      <c r="E662" s="169">
        <v>313</v>
      </c>
      <c r="F662" s="168">
        <f>D662*E662</f>
        <v>21910</v>
      </c>
      <c r="G662" s="229">
        <f>'DDS Rates for Amend'!BC10</f>
        <v>425</v>
      </c>
      <c r="H662" s="170">
        <f>F662*G662</f>
        <v>9311750</v>
      </c>
      <c r="I662" s="18" t="s">
        <v>15</v>
      </c>
      <c r="J662" s="387"/>
      <c r="K662" s="388"/>
      <c r="L662" s="388"/>
      <c r="M662" s="388"/>
      <c r="N662" s="388"/>
      <c r="O662" s="388"/>
      <c r="P662" s="388"/>
      <c r="Q662" s="389"/>
    </row>
    <row r="663" spans="1:17" x14ac:dyDescent="0.25">
      <c r="A663" s="24">
        <f>A$13</f>
        <v>1722</v>
      </c>
      <c r="B663" s="291">
        <f t="shared" si="136"/>
        <v>1.7730496453900711E-2</v>
      </c>
      <c r="C663" s="23">
        <f t="shared" si="137"/>
        <v>9</v>
      </c>
      <c r="D663" s="168">
        <v>65</v>
      </c>
      <c r="E663" s="169">
        <v>313</v>
      </c>
      <c r="F663" s="168">
        <f>D663*E663</f>
        <v>20345</v>
      </c>
      <c r="G663" s="229">
        <f>'DDS Rates for Amend'!BC11</f>
        <v>424.98</v>
      </c>
      <c r="H663" s="170">
        <f>F663*G663</f>
        <v>8646218.0999999996</v>
      </c>
      <c r="I663" s="18" t="s">
        <v>15</v>
      </c>
      <c r="J663" s="387"/>
      <c r="K663" s="388"/>
      <c r="L663" s="388"/>
      <c r="M663" s="388"/>
      <c r="N663" s="388"/>
      <c r="O663" s="388"/>
      <c r="P663" s="388"/>
      <c r="Q663" s="389"/>
    </row>
    <row r="664" spans="1:17" x14ac:dyDescent="0.25">
      <c r="A664" s="24">
        <f>A$14</f>
        <v>1752</v>
      </c>
      <c r="B664" s="291">
        <f t="shared" si="136"/>
        <v>1.7421602787456445E-2</v>
      </c>
      <c r="C664" s="23">
        <f t="shared" si="137"/>
        <v>10</v>
      </c>
      <c r="D664" s="168">
        <v>65</v>
      </c>
      <c r="E664" s="169">
        <v>313</v>
      </c>
      <c r="F664" s="168">
        <f>D664*E664</f>
        <v>20345</v>
      </c>
      <c r="G664" s="229">
        <f>'DDS Rates for Amend'!BC12</f>
        <v>434.32956000000001</v>
      </c>
      <c r="H664" s="170">
        <f>F664*G664</f>
        <v>8836434.8981999997</v>
      </c>
      <c r="I664" s="18" t="s">
        <v>15</v>
      </c>
      <c r="J664" s="390"/>
      <c r="K664" s="391"/>
      <c r="L664" s="391"/>
      <c r="M664" s="391"/>
      <c r="N664" s="391"/>
      <c r="O664" s="391"/>
      <c r="P664" s="391"/>
      <c r="Q664" s="392"/>
    </row>
    <row r="665" spans="1:17" x14ac:dyDescent="0.25">
      <c r="C665"/>
      <c r="D665" s="161"/>
      <c r="E665" s="155"/>
      <c r="F665"/>
      <c r="G665"/>
      <c r="H665"/>
    </row>
    <row r="666" spans="1:17" x14ac:dyDescent="0.25">
      <c r="A666" s="376" t="s">
        <v>254</v>
      </c>
      <c r="B666" s="377"/>
      <c r="C666" s="377"/>
      <c r="D666" s="378"/>
      <c r="E666" s="153"/>
      <c r="F666" s="372"/>
      <c r="G666" s="372"/>
      <c r="H666" s="372"/>
    </row>
    <row r="667" spans="1:17" x14ac:dyDescent="0.25">
      <c r="A667" s="289" t="s">
        <v>91</v>
      </c>
      <c r="B667" s="289" t="s">
        <v>92</v>
      </c>
      <c r="C667" s="72" t="s">
        <v>312</v>
      </c>
      <c r="D667" s="160" t="s">
        <v>300</v>
      </c>
      <c r="E667" s="154" t="s">
        <v>301</v>
      </c>
      <c r="F667" s="42" t="s">
        <v>304</v>
      </c>
      <c r="G667" s="43" t="s">
        <v>302</v>
      </c>
      <c r="H667" s="72" t="s">
        <v>303</v>
      </c>
    </row>
    <row r="668" spans="1:17" ht="15" customHeight="1" x14ac:dyDescent="0.25">
      <c r="A668" s="24">
        <f>A$5</f>
        <v>1182</v>
      </c>
      <c r="B668" s="290"/>
      <c r="C668" s="58">
        <v>1</v>
      </c>
      <c r="D668" s="36">
        <f>'linked - DO NOT USE or DELETE'!D61</f>
        <v>50</v>
      </c>
      <c r="E668" s="25">
        <f>IF(F668=0,0,F668/D668)</f>
        <v>244.68</v>
      </c>
      <c r="F668" s="36">
        <f>'linked - DO NOT USE or DELETE'!F61</f>
        <v>12234</v>
      </c>
      <c r="G668" s="27">
        <f>H668/F668</f>
        <v>261.97879843060326</v>
      </c>
      <c r="H668" s="37">
        <f>'linked - DO NOT USE or DELETE'!H61</f>
        <v>3205048.62</v>
      </c>
      <c r="J668" s="384" t="s">
        <v>109</v>
      </c>
      <c r="K668" s="385"/>
      <c r="L668" s="385"/>
      <c r="M668" s="385"/>
      <c r="N668" s="385"/>
      <c r="O668" s="385"/>
      <c r="P668" s="385"/>
      <c r="Q668" s="386"/>
    </row>
    <row r="669" spans="1:17" x14ac:dyDescent="0.25">
      <c r="A669" s="24">
        <f>A$6</f>
        <v>1288</v>
      </c>
      <c r="B669" s="291">
        <f>(A669-A668)/A668</f>
        <v>8.9678510998307953E-2</v>
      </c>
      <c r="C669" s="61">
        <v>2</v>
      </c>
      <c r="D669" s="36">
        <f>'linked - DO NOT USE or DELETE'!I61</f>
        <v>39</v>
      </c>
      <c r="E669" s="25">
        <f>IF(F669=0,0,F669/D669)</f>
        <v>266.4871794871795</v>
      </c>
      <c r="F669" s="36">
        <f>'linked - DO NOT USE or DELETE'!K61</f>
        <v>10393</v>
      </c>
      <c r="G669" s="27">
        <f>H669/F669</f>
        <v>262</v>
      </c>
      <c r="H669" s="37">
        <f>'linked - DO NOT USE or DELETE'!M61</f>
        <v>2722966</v>
      </c>
      <c r="J669" s="387"/>
      <c r="K669" s="388"/>
      <c r="L669" s="388"/>
      <c r="M669" s="388"/>
      <c r="N669" s="388"/>
      <c r="O669" s="388"/>
      <c r="P669" s="388"/>
      <c r="Q669" s="389"/>
    </row>
    <row r="670" spans="1:17" x14ac:dyDescent="0.25">
      <c r="A670" s="24">
        <f>A$7</f>
        <v>1495</v>
      </c>
      <c r="B670" s="291">
        <f t="shared" ref="B670:B677" si="139">(A670-A669)/A669</f>
        <v>0.16071428571428573</v>
      </c>
      <c r="C670" s="61">
        <v>3</v>
      </c>
      <c r="D670" s="36">
        <f>'linked - DO NOT USE or DELETE'!N61</f>
        <v>39</v>
      </c>
      <c r="E670" s="25">
        <f>IF(F670=0,0,F670/D670)</f>
        <v>243.61538461538461</v>
      </c>
      <c r="F670" s="36">
        <f>'linked - DO NOT USE or DELETE'!P61</f>
        <v>9501</v>
      </c>
      <c r="G670" s="27">
        <f>H670/F670</f>
        <v>262</v>
      </c>
      <c r="H670" s="38">
        <f>'linked - DO NOT USE or DELETE'!R61</f>
        <v>2489262</v>
      </c>
      <c r="J670" s="387"/>
      <c r="K670" s="388"/>
      <c r="L670" s="388"/>
      <c r="M670" s="388"/>
      <c r="N670" s="388"/>
      <c r="O670" s="388"/>
      <c r="P670" s="388"/>
      <c r="Q670" s="389"/>
    </row>
    <row r="671" spans="1:17" x14ac:dyDescent="0.25">
      <c r="A671" s="24">
        <f>A$8</f>
        <v>1470</v>
      </c>
      <c r="B671" s="291">
        <f t="shared" si="139"/>
        <v>-1.6722408026755852E-2</v>
      </c>
      <c r="C671" s="61">
        <f t="shared" ref="C671:C677" si="140">C670+1</f>
        <v>4</v>
      </c>
      <c r="D671" s="36">
        <f>'linked - DO NOT USE or DELETE'!S61</f>
        <v>29</v>
      </c>
      <c r="E671" s="25">
        <f>IF(F671=0,0,F671/D671)</f>
        <v>227.06896551724137</v>
      </c>
      <c r="F671" s="36">
        <f>'linked - DO NOT USE or DELETE'!U61</f>
        <v>6585</v>
      </c>
      <c r="G671" s="27">
        <f>H671/F671</f>
        <v>261.79018071374333</v>
      </c>
      <c r="H671" s="38">
        <f>'linked - DO NOT USE or DELETE'!W61</f>
        <v>1723888.3399999999</v>
      </c>
      <c r="J671" s="387"/>
      <c r="K671" s="388"/>
      <c r="L671" s="388"/>
      <c r="M671" s="388"/>
      <c r="N671" s="388"/>
      <c r="O671" s="388"/>
      <c r="P671" s="388"/>
      <c r="Q671" s="389"/>
    </row>
    <row r="672" spans="1:17" x14ac:dyDescent="0.25">
      <c r="A672" s="24">
        <f>A$9</f>
        <v>1542</v>
      </c>
      <c r="B672" s="291">
        <f t="shared" si="139"/>
        <v>4.8979591836734691E-2</v>
      </c>
      <c r="C672" s="61">
        <f t="shared" si="140"/>
        <v>5</v>
      </c>
      <c r="D672" s="36">
        <f>'linked - DO NOT USE or DELETE'!X61</f>
        <v>32</v>
      </c>
      <c r="E672" s="25">
        <f>IF(F672=0,0,F672/D672)</f>
        <v>256.65625</v>
      </c>
      <c r="F672" s="36">
        <f>'linked - DO NOT USE or DELETE'!Z61</f>
        <v>8213</v>
      </c>
      <c r="G672" s="27">
        <f>H672/F672</f>
        <v>261.5803287471083</v>
      </c>
      <c r="H672" s="38">
        <f>'linked - DO NOT USE or DELETE'!AB61</f>
        <v>2148359.2400000002</v>
      </c>
      <c r="J672" s="387"/>
      <c r="K672" s="388"/>
      <c r="L672" s="388"/>
      <c r="M672" s="388"/>
      <c r="N672" s="388"/>
      <c r="O672" s="388"/>
      <c r="P672" s="388"/>
      <c r="Q672" s="389"/>
    </row>
    <row r="673" spans="1:17" x14ac:dyDescent="0.25">
      <c r="A673" s="24">
        <f>A$10</f>
        <v>1592</v>
      </c>
      <c r="B673" s="291">
        <f t="shared" si="139"/>
        <v>3.2425421530479899E-2</v>
      </c>
      <c r="C673" s="23">
        <f t="shared" si="140"/>
        <v>6</v>
      </c>
      <c r="D673" s="168">
        <v>20</v>
      </c>
      <c r="E673" s="169">
        <f>TREND(E668:E672,C668:C672,C673)</f>
        <v>243.06184173297967</v>
      </c>
      <c r="F673" s="168">
        <f>D673*E673</f>
        <v>4861.2368346595931</v>
      </c>
      <c r="G673" s="165">
        <v>290</v>
      </c>
      <c r="H673" s="170">
        <f>F673*G673</f>
        <v>1409758.6820512819</v>
      </c>
      <c r="J673" s="387"/>
      <c r="K673" s="388"/>
      <c r="L673" s="388"/>
      <c r="M673" s="388"/>
      <c r="N673" s="388"/>
      <c r="O673" s="388"/>
      <c r="P673" s="388"/>
      <c r="Q673" s="389"/>
    </row>
    <row r="674" spans="1:17" x14ac:dyDescent="0.25">
      <c r="A674" s="24">
        <f>A$11</f>
        <v>1642</v>
      </c>
      <c r="B674" s="291">
        <f t="shared" si="139"/>
        <v>3.1407035175879394E-2</v>
      </c>
      <c r="C674" s="23">
        <f t="shared" si="140"/>
        <v>7</v>
      </c>
      <c r="D674" s="168">
        <f>TREND(D668:D672,A668:A672,A674)/2</f>
        <v>13.49925359804022</v>
      </c>
      <c r="E674" s="169">
        <f>TREND(E668:E672,C668:C672,C674)</f>
        <v>241.51527033598586</v>
      </c>
      <c r="F674" s="168">
        <f>D674*E674</f>
        <v>3260.2758820647136</v>
      </c>
      <c r="G674" s="229">
        <f>'DDS Rates for Amend'!BE9</f>
        <v>319</v>
      </c>
      <c r="H674" s="170">
        <f>F674*G674</f>
        <v>1040028.0063786437</v>
      </c>
      <c r="J674" s="387"/>
      <c r="K674" s="388"/>
      <c r="L674" s="388"/>
      <c r="M674" s="388"/>
      <c r="N674" s="388"/>
      <c r="O674" s="388"/>
      <c r="P674" s="388"/>
      <c r="Q674" s="389"/>
    </row>
    <row r="675" spans="1:17" x14ac:dyDescent="0.25">
      <c r="A675" s="24">
        <f>A$12</f>
        <v>1692</v>
      </c>
      <c r="B675" s="291">
        <f t="shared" si="139"/>
        <v>3.0450669914738125E-2</v>
      </c>
      <c r="C675" s="23">
        <f t="shared" si="140"/>
        <v>8</v>
      </c>
      <c r="D675" s="168">
        <v>10</v>
      </c>
      <c r="E675" s="169">
        <v>286</v>
      </c>
      <c r="F675" s="168">
        <f>D675*E675</f>
        <v>2860</v>
      </c>
      <c r="G675" s="229">
        <f>'DDS Rates for Amend'!BE10</f>
        <v>309</v>
      </c>
      <c r="H675" s="170">
        <f>F675*G675</f>
        <v>883740</v>
      </c>
      <c r="I675" s="18">
        <v>2015</v>
      </c>
      <c r="J675" s="387"/>
      <c r="K675" s="388"/>
      <c r="L675" s="388"/>
      <c r="M675" s="388"/>
      <c r="N675" s="388"/>
      <c r="O675" s="388"/>
      <c r="P675" s="388"/>
      <c r="Q675" s="389"/>
    </row>
    <row r="676" spans="1:17" x14ac:dyDescent="0.25">
      <c r="A676" s="24">
        <f>A$13</f>
        <v>1722</v>
      </c>
      <c r="B676" s="291">
        <f t="shared" si="139"/>
        <v>1.7730496453900711E-2</v>
      </c>
      <c r="C676" s="23">
        <f t="shared" si="140"/>
        <v>9</v>
      </c>
      <c r="D676" s="168">
        <v>10</v>
      </c>
      <c r="E676" s="169">
        <v>286</v>
      </c>
      <c r="F676" s="168">
        <f>D676*E676</f>
        <v>2860</v>
      </c>
      <c r="G676" s="229">
        <f>'DDS Rates for Amend'!BE11</f>
        <v>315.58999999999997</v>
      </c>
      <c r="H676" s="170">
        <f>F676*G676</f>
        <v>902587.39999999991</v>
      </c>
      <c r="J676" s="387"/>
      <c r="K676" s="388"/>
      <c r="L676" s="388"/>
      <c r="M676" s="388"/>
      <c r="N676" s="388"/>
      <c r="O676" s="388"/>
      <c r="P676" s="388"/>
      <c r="Q676" s="389"/>
    </row>
    <row r="677" spans="1:17" x14ac:dyDescent="0.25">
      <c r="A677" s="24">
        <f>A$14</f>
        <v>1752</v>
      </c>
      <c r="B677" s="291">
        <f t="shared" si="139"/>
        <v>1.7421602787456445E-2</v>
      </c>
      <c r="C677" s="23">
        <f t="shared" si="140"/>
        <v>10</v>
      </c>
      <c r="D677" s="168">
        <v>10</v>
      </c>
      <c r="E677" s="169">
        <v>286</v>
      </c>
      <c r="F677" s="168">
        <f>D677*E677</f>
        <v>2860</v>
      </c>
      <c r="G677" s="229">
        <f>'DDS Rates for Amend'!BE12</f>
        <v>322.53297999999995</v>
      </c>
      <c r="H677" s="170">
        <f>F677*G677</f>
        <v>922444.32279999985</v>
      </c>
      <c r="J677" s="390"/>
      <c r="K677" s="391"/>
      <c r="L677" s="391"/>
      <c r="M677" s="391"/>
      <c r="N677" s="391"/>
      <c r="O677" s="391"/>
      <c r="P677" s="391"/>
      <c r="Q677" s="392"/>
    </row>
    <row r="678" spans="1:17" x14ac:dyDescent="0.25">
      <c r="C678"/>
      <c r="D678" s="161"/>
      <c r="E678" s="155"/>
      <c r="F678"/>
      <c r="G678"/>
      <c r="H678"/>
    </row>
    <row r="679" spans="1:17" x14ac:dyDescent="0.25">
      <c r="A679" s="376" t="s">
        <v>255</v>
      </c>
      <c r="B679" s="377"/>
      <c r="C679" s="377"/>
      <c r="D679" s="378"/>
      <c r="E679" s="153"/>
      <c r="F679" s="372"/>
      <c r="G679" s="372"/>
      <c r="H679" s="372"/>
    </row>
    <row r="680" spans="1:17" x14ac:dyDescent="0.25">
      <c r="A680" s="289" t="s">
        <v>91</v>
      </c>
      <c r="B680" s="289" t="s">
        <v>92</v>
      </c>
      <c r="C680" s="72" t="s">
        <v>312</v>
      </c>
      <c r="D680" s="160" t="s">
        <v>300</v>
      </c>
      <c r="E680" s="154" t="s">
        <v>301</v>
      </c>
      <c r="F680" s="42" t="s">
        <v>304</v>
      </c>
      <c r="G680" s="43" t="s">
        <v>302</v>
      </c>
      <c r="H680" s="72" t="s">
        <v>303</v>
      </c>
    </row>
    <row r="681" spans="1:17" ht="15" customHeight="1" x14ac:dyDescent="0.25">
      <c r="A681" s="24">
        <f>A$5</f>
        <v>1182</v>
      </c>
      <c r="B681" s="290"/>
      <c r="C681" s="58">
        <v>1</v>
      </c>
      <c r="D681" s="36">
        <f>'linked - DO NOT USE or DELETE'!D62</f>
        <v>89</v>
      </c>
      <c r="E681" s="25">
        <f>IF(F681=0,0,F681/D681)</f>
        <v>219.38202247191012</v>
      </c>
      <c r="F681" s="36">
        <f>'linked - DO NOT USE or DELETE'!F62</f>
        <v>19525</v>
      </c>
      <c r="G681" s="27">
        <f>H681/F681</f>
        <v>321.9818294494238</v>
      </c>
      <c r="H681" s="37">
        <f>'linked - DO NOT USE or DELETE'!H62</f>
        <v>6286695.2199999997</v>
      </c>
      <c r="J681" s="384" t="s">
        <v>110</v>
      </c>
      <c r="K681" s="385"/>
      <c r="L681" s="385"/>
      <c r="M681" s="385"/>
      <c r="N681" s="385"/>
      <c r="O681" s="385"/>
      <c r="P681" s="385"/>
      <c r="Q681" s="386"/>
    </row>
    <row r="682" spans="1:17" x14ac:dyDescent="0.25">
      <c r="A682" s="24">
        <f>A$6</f>
        <v>1288</v>
      </c>
      <c r="B682" s="291">
        <f>(A682-A681)/A681</f>
        <v>8.9678510998307953E-2</v>
      </c>
      <c r="C682" s="61">
        <v>2</v>
      </c>
      <c r="D682" s="36">
        <f>'linked - DO NOT USE or DELETE'!I62</f>
        <v>145</v>
      </c>
      <c r="E682" s="25">
        <f>IF(F682=0,0,F682/D682)</f>
        <v>228.7103448275862</v>
      </c>
      <c r="F682" s="36">
        <f>'linked - DO NOT USE or DELETE'!K62</f>
        <v>33163</v>
      </c>
      <c r="G682" s="27">
        <f>H682/F682</f>
        <v>321.98269155384014</v>
      </c>
      <c r="H682" s="37">
        <f>'linked - DO NOT USE or DELETE'!M62</f>
        <v>10677912</v>
      </c>
      <c r="J682" s="387"/>
      <c r="K682" s="388"/>
      <c r="L682" s="388"/>
      <c r="M682" s="388"/>
      <c r="N682" s="388"/>
      <c r="O682" s="388"/>
      <c r="P682" s="388"/>
      <c r="Q682" s="389"/>
    </row>
    <row r="683" spans="1:17" x14ac:dyDescent="0.25">
      <c r="A683" s="24">
        <f>A$7</f>
        <v>1495</v>
      </c>
      <c r="B683" s="291">
        <f t="shared" ref="B683:B690" si="141">(A683-A682)/A682</f>
        <v>0.16071428571428573</v>
      </c>
      <c r="C683" s="61">
        <v>3</v>
      </c>
      <c r="D683" s="36">
        <f>'linked - DO NOT USE or DELETE'!N62</f>
        <v>187</v>
      </c>
      <c r="E683" s="25">
        <f>IF(F683=0,0,F683/D683)</f>
        <v>273.86631016042782</v>
      </c>
      <c r="F683" s="36">
        <f>'linked - DO NOT USE or DELETE'!P62</f>
        <v>51213</v>
      </c>
      <c r="G683" s="27">
        <f>H683/F683</f>
        <v>321.85409798293404</v>
      </c>
      <c r="H683" s="38">
        <f>'linked - DO NOT USE or DELETE'!R62</f>
        <v>16483113.92</v>
      </c>
      <c r="J683" s="387"/>
      <c r="K683" s="388"/>
      <c r="L683" s="388"/>
      <c r="M683" s="388"/>
      <c r="N683" s="388"/>
      <c r="O683" s="388"/>
      <c r="P683" s="388"/>
      <c r="Q683" s="389"/>
    </row>
    <row r="684" spans="1:17" x14ac:dyDescent="0.25">
      <c r="A684" s="24">
        <f>A$8</f>
        <v>1470</v>
      </c>
      <c r="B684" s="291">
        <f t="shared" si="141"/>
        <v>-1.6722408026755852E-2</v>
      </c>
      <c r="C684" s="61">
        <f t="shared" ref="C684:C690" si="142">C683+1</f>
        <v>4</v>
      </c>
      <c r="D684" s="36">
        <v>219</v>
      </c>
      <c r="E684" s="25">
        <f>IF(F684=0,0,F684/D684)</f>
        <v>259.71232876712327</v>
      </c>
      <c r="F684" s="36">
        <f>'linked - DO NOT USE or DELETE'!U62</f>
        <v>56877</v>
      </c>
      <c r="G684" s="27">
        <f>H684/F684</f>
        <v>321.76168187492306</v>
      </c>
      <c r="H684" s="38">
        <f>'linked - DO NOT USE or DELETE'!W62</f>
        <v>18300839.18</v>
      </c>
      <c r="J684" s="387"/>
      <c r="K684" s="388"/>
      <c r="L684" s="388"/>
      <c r="M684" s="388"/>
      <c r="N684" s="388"/>
      <c r="O684" s="388"/>
      <c r="P684" s="388"/>
      <c r="Q684" s="389"/>
    </row>
    <row r="685" spans="1:17" x14ac:dyDescent="0.25">
      <c r="A685" s="24">
        <f>A$9</f>
        <v>1542</v>
      </c>
      <c r="B685" s="291">
        <f t="shared" si="141"/>
        <v>4.8979591836734691E-2</v>
      </c>
      <c r="C685" s="61">
        <f t="shared" si="142"/>
        <v>5</v>
      </c>
      <c r="D685" s="29">
        <f>'linked - DO NOT USE or DELETE'!X62</f>
        <v>238</v>
      </c>
      <c r="E685" s="25">
        <f>IF(F685=0,0,F685/D685)</f>
        <v>272.34453781512605</v>
      </c>
      <c r="F685" s="36">
        <f>'linked - DO NOT USE or DELETE'!Z62</f>
        <v>64818</v>
      </c>
      <c r="G685" s="27">
        <f>H685/F685</f>
        <v>321.10255515443242</v>
      </c>
      <c r="H685" s="38">
        <f>'linked - DO NOT USE or DELETE'!AB62</f>
        <v>20813225.420000002</v>
      </c>
      <c r="J685" s="387"/>
      <c r="K685" s="388"/>
      <c r="L685" s="388"/>
      <c r="M685" s="388"/>
      <c r="N685" s="388"/>
      <c r="O685" s="388"/>
      <c r="P685" s="388"/>
      <c r="Q685" s="389"/>
    </row>
    <row r="686" spans="1:17" x14ac:dyDescent="0.25">
      <c r="A686" s="24">
        <f>A$10</f>
        <v>1592</v>
      </c>
      <c r="B686" s="291">
        <f t="shared" si="141"/>
        <v>3.2425421530479899E-2</v>
      </c>
      <c r="C686" s="23">
        <f t="shared" si="142"/>
        <v>6</v>
      </c>
      <c r="D686" s="168">
        <v>195</v>
      </c>
      <c r="E686" s="169">
        <f>TREND(E681:E685,C681:C685,C686)</f>
        <v>291.88121319622542</v>
      </c>
      <c r="F686" s="168">
        <f>D686*E686</f>
        <v>56916.836573263958</v>
      </c>
      <c r="G686" s="165">
        <v>318</v>
      </c>
      <c r="H686" s="170">
        <f>F686*G686</f>
        <v>18099554.030297939</v>
      </c>
      <c r="I686" s="18" t="s">
        <v>19</v>
      </c>
      <c r="J686" s="387"/>
      <c r="K686" s="388"/>
      <c r="L686" s="388"/>
      <c r="M686" s="388"/>
      <c r="N686" s="388"/>
      <c r="O686" s="388"/>
      <c r="P686" s="388"/>
      <c r="Q686" s="389"/>
    </row>
    <row r="687" spans="1:17" x14ac:dyDescent="0.25">
      <c r="A687" s="24">
        <f>A$11</f>
        <v>1642</v>
      </c>
      <c r="B687" s="291">
        <f t="shared" si="141"/>
        <v>3.1407035175879394E-2</v>
      </c>
      <c r="C687" s="23">
        <f t="shared" si="142"/>
        <v>7</v>
      </c>
      <c r="D687" s="168">
        <v>175</v>
      </c>
      <c r="E687" s="169">
        <f>TREND(E681:E685,C681:C685,C687)</f>
        <v>305.57391465882228</v>
      </c>
      <c r="F687" s="168">
        <f>D687*E687</f>
        <v>53475.435065293896</v>
      </c>
      <c r="G687" s="229">
        <f>'DDS Rates for Amend'!BF9</f>
        <v>346</v>
      </c>
      <c r="H687" s="170">
        <f>F687*G687</f>
        <v>18502500.532591689</v>
      </c>
      <c r="I687" s="18" t="s">
        <v>19</v>
      </c>
      <c r="J687" s="387"/>
      <c r="K687" s="388"/>
      <c r="L687" s="388"/>
      <c r="M687" s="388"/>
      <c r="N687" s="388"/>
      <c r="O687" s="388"/>
      <c r="P687" s="388"/>
      <c r="Q687" s="389"/>
    </row>
    <row r="688" spans="1:17" x14ac:dyDescent="0.25">
      <c r="A688" s="24">
        <f>A$12</f>
        <v>1692</v>
      </c>
      <c r="B688" s="291">
        <f t="shared" si="141"/>
        <v>3.0450669914738125E-2</v>
      </c>
      <c r="C688" s="23">
        <f t="shared" si="142"/>
        <v>8</v>
      </c>
      <c r="D688" s="168">
        <v>179</v>
      </c>
      <c r="E688" s="169">
        <f>TREND(E681:E685,C681:C685,C688)</f>
        <v>319.26661612141913</v>
      </c>
      <c r="F688" s="168">
        <f>D688*E688</f>
        <v>57148.724285734024</v>
      </c>
      <c r="G688" s="229">
        <f>'DDS Rates for Amend'!BF10</f>
        <v>328</v>
      </c>
      <c r="H688" s="170">
        <f>F688*G688</f>
        <v>18744781.565720759</v>
      </c>
      <c r="I688" s="18">
        <v>2015</v>
      </c>
      <c r="J688" s="387"/>
      <c r="K688" s="388"/>
      <c r="L688" s="388"/>
      <c r="M688" s="388"/>
      <c r="N688" s="388"/>
      <c r="O688" s="388"/>
      <c r="P688" s="388"/>
      <c r="Q688" s="389"/>
    </row>
    <row r="689" spans="1:17" x14ac:dyDescent="0.25">
      <c r="A689" s="24">
        <f>A$13</f>
        <v>1722</v>
      </c>
      <c r="B689" s="291">
        <f t="shared" si="141"/>
        <v>1.7730496453900711E-2</v>
      </c>
      <c r="C689" s="23">
        <f t="shared" si="142"/>
        <v>9</v>
      </c>
      <c r="D689" s="168">
        <v>145</v>
      </c>
      <c r="E689" s="169">
        <v>320</v>
      </c>
      <c r="F689" s="168">
        <f>D689*E689</f>
        <v>46400</v>
      </c>
      <c r="G689" s="229">
        <f>'DDS Rates for Amend'!BF11</f>
        <v>328.34</v>
      </c>
      <c r="H689" s="170">
        <f>F689*G689</f>
        <v>15234975.999999998</v>
      </c>
      <c r="I689" s="18" t="s">
        <v>19</v>
      </c>
      <c r="J689" s="387"/>
      <c r="K689" s="388"/>
      <c r="L689" s="388"/>
      <c r="M689" s="388"/>
      <c r="N689" s="388"/>
      <c r="O689" s="388"/>
      <c r="P689" s="388"/>
      <c r="Q689" s="389"/>
    </row>
    <row r="690" spans="1:17" x14ac:dyDescent="0.25">
      <c r="A690" s="24">
        <f>A$14</f>
        <v>1752</v>
      </c>
      <c r="B690" s="291">
        <f t="shared" si="141"/>
        <v>1.7421602787456445E-2</v>
      </c>
      <c r="C690" s="23">
        <f t="shared" si="142"/>
        <v>10</v>
      </c>
      <c r="D690" s="168">
        <v>145</v>
      </c>
      <c r="E690" s="169">
        <v>320</v>
      </c>
      <c r="F690" s="168">
        <f>D690*E690</f>
        <v>46400</v>
      </c>
      <c r="G690" s="229">
        <f>'DDS Rates for Amend'!BF12</f>
        <v>335.56347999999997</v>
      </c>
      <c r="H690" s="170">
        <f>F690*G690</f>
        <v>15570145.471999999</v>
      </c>
      <c r="I690" s="18" t="s">
        <v>19</v>
      </c>
      <c r="J690" s="390"/>
      <c r="K690" s="391"/>
      <c r="L690" s="391"/>
      <c r="M690" s="391"/>
      <c r="N690" s="391"/>
      <c r="O690" s="391"/>
      <c r="P690" s="391"/>
      <c r="Q690" s="392"/>
    </row>
    <row r="691" spans="1:17" x14ac:dyDescent="0.25">
      <c r="C691"/>
      <c r="D691" s="161"/>
      <c r="E691" s="155"/>
      <c r="F691"/>
      <c r="G691"/>
      <c r="H691"/>
    </row>
    <row r="692" spans="1:17" x14ac:dyDescent="0.25">
      <c r="A692" s="376" t="s">
        <v>256</v>
      </c>
      <c r="B692" s="377"/>
      <c r="C692" s="377"/>
      <c r="D692" s="378"/>
      <c r="E692" s="153"/>
      <c r="F692" s="372"/>
      <c r="G692" s="372"/>
      <c r="H692" s="372"/>
    </row>
    <row r="693" spans="1:17" x14ac:dyDescent="0.25">
      <c r="A693" s="289" t="s">
        <v>91</v>
      </c>
      <c r="B693" s="289" t="s">
        <v>92</v>
      </c>
      <c r="C693" s="72" t="s">
        <v>312</v>
      </c>
      <c r="D693" s="160" t="s">
        <v>300</v>
      </c>
      <c r="E693" s="154" t="s">
        <v>301</v>
      </c>
      <c r="F693" s="42" t="s">
        <v>304</v>
      </c>
      <c r="G693" s="43" t="s">
        <v>302</v>
      </c>
      <c r="H693" s="72" t="s">
        <v>303</v>
      </c>
    </row>
    <row r="694" spans="1:17" ht="15" customHeight="1" x14ac:dyDescent="0.25">
      <c r="A694" s="24">
        <f>A$5</f>
        <v>1182</v>
      </c>
      <c r="B694" s="290"/>
      <c r="C694" s="58">
        <v>1</v>
      </c>
      <c r="D694" s="36">
        <f>'linked - DO NOT USE or DELETE'!D63</f>
        <v>13</v>
      </c>
      <c r="E694" s="25">
        <f>IF(F694=0,0,F694/D694)</f>
        <v>162.92307692307693</v>
      </c>
      <c r="F694" s="36">
        <f>'linked - DO NOT USE or DELETE'!F63</f>
        <v>2118</v>
      </c>
      <c r="G694" s="27">
        <f>H694/F694</f>
        <v>382.23512747875355</v>
      </c>
      <c r="H694" s="37">
        <f>'linked - DO NOT USE or DELETE'!H63</f>
        <v>809574</v>
      </c>
      <c r="J694" s="384" t="s">
        <v>105</v>
      </c>
      <c r="K694" s="385"/>
      <c r="L694" s="385"/>
      <c r="M694" s="385"/>
      <c r="N694" s="385"/>
      <c r="O694" s="385"/>
      <c r="P694" s="385"/>
      <c r="Q694" s="386"/>
    </row>
    <row r="695" spans="1:17" x14ac:dyDescent="0.25">
      <c r="A695" s="24">
        <f>A$6</f>
        <v>1288</v>
      </c>
      <c r="B695" s="291">
        <f>(A695-A694)/A694</f>
        <v>8.9678510998307953E-2</v>
      </c>
      <c r="C695" s="61">
        <v>2</v>
      </c>
      <c r="D695" s="36">
        <f>'linked - DO NOT USE or DELETE'!I63</f>
        <v>8</v>
      </c>
      <c r="E695" s="25">
        <f>IF(F695=0,0,F695/D695)</f>
        <v>149.875</v>
      </c>
      <c r="F695" s="36">
        <f>'linked - DO NOT USE or DELETE'!K63</f>
        <v>1199</v>
      </c>
      <c r="G695" s="27">
        <f>H695/F695</f>
        <v>382.6947456213511</v>
      </c>
      <c r="H695" s="37">
        <f>'linked - DO NOT USE or DELETE'!M63</f>
        <v>458851</v>
      </c>
      <c r="J695" s="387"/>
      <c r="K695" s="388"/>
      <c r="L695" s="388"/>
      <c r="M695" s="388"/>
      <c r="N695" s="388"/>
      <c r="O695" s="388"/>
      <c r="P695" s="388"/>
      <c r="Q695" s="389"/>
    </row>
    <row r="696" spans="1:17" x14ac:dyDescent="0.25">
      <c r="A696" s="24">
        <f>A$7</f>
        <v>1495</v>
      </c>
      <c r="B696" s="291">
        <f t="shared" ref="B696:B703" si="143">(A696-A695)/A695</f>
        <v>0.16071428571428573</v>
      </c>
      <c r="C696" s="61">
        <v>3</v>
      </c>
      <c r="D696" s="36">
        <f>'linked - DO NOT USE or DELETE'!N63</f>
        <v>8</v>
      </c>
      <c r="E696" s="25">
        <f>IF(F696=0,0,F696/D696)</f>
        <v>231.375</v>
      </c>
      <c r="F696" s="36">
        <f>'linked - DO NOT USE or DELETE'!P63</f>
        <v>1851</v>
      </c>
      <c r="G696" s="27">
        <f>H696/F696</f>
        <v>378.78545650999462</v>
      </c>
      <c r="H696" s="38">
        <f>'linked - DO NOT USE or DELETE'!R63</f>
        <v>701131.88</v>
      </c>
      <c r="J696" s="387"/>
      <c r="K696" s="388"/>
      <c r="L696" s="388"/>
      <c r="M696" s="388"/>
      <c r="N696" s="388"/>
      <c r="O696" s="388"/>
      <c r="P696" s="388"/>
      <c r="Q696" s="389"/>
    </row>
    <row r="697" spans="1:17" x14ac:dyDescent="0.25">
      <c r="A697" s="24">
        <f>A$8</f>
        <v>1470</v>
      </c>
      <c r="B697" s="291">
        <f t="shared" si="143"/>
        <v>-1.6722408026755852E-2</v>
      </c>
      <c r="C697" s="61">
        <f t="shared" ref="C697:C703" si="144">C696+1</f>
        <v>4</v>
      </c>
      <c r="D697" s="36">
        <f>'linked - DO NOT USE or DELETE'!S63</f>
        <v>7</v>
      </c>
      <c r="E697" s="25">
        <f>IF(F697=0,0,F697/D697)</f>
        <v>216.14285714285714</v>
      </c>
      <c r="F697" s="36">
        <f>'linked - DO NOT USE or DELETE'!U63</f>
        <v>1513</v>
      </c>
      <c r="G697" s="27">
        <f>H697/F697</f>
        <v>377.29230667547921</v>
      </c>
      <c r="H697" s="38">
        <f>'linked - DO NOT USE or DELETE'!W63</f>
        <v>570843.26</v>
      </c>
      <c r="J697" s="387"/>
      <c r="K697" s="388"/>
      <c r="L697" s="388"/>
      <c r="M697" s="388"/>
      <c r="N697" s="388"/>
      <c r="O697" s="388"/>
      <c r="P697" s="388"/>
      <c r="Q697" s="389"/>
    </row>
    <row r="698" spans="1:17" x14ac:dyDescent="0.25">
      <c r="A698" s="24">
        <f>A$9</f>
        <v>1542</v>
      </c>
      <c r="B698" s="291">
        <f t="shared" si="143"/>
        <v>4.8979591836734691E-2</v>
      </c>
      <c r="C698" s="61">
        <f t="shared" si="144"/>
        <v>5</v>
      </c>
      <c r="D698" s="36">
        <f>'linked - DO NOT USE or DELETE'!X63</f>
        <v>4</v>
      </c>
      <c r="E698" s="25">
        <f>IF(F698=0,0,F698/D698)</f>
        <v>356.75</v>
      </c>
      <c r="F698" s="36">
        <f>'linked - DO NOT USE or DELETE'!Z63</f>
        <v>1427</v>
      </c>
      <c r="G698" s="27">
        <f>H698/F698</f>
        <v>376.6886895585144</v>
      </c>
      <c r="H698" s="38">
        <f>'linked - DO NOT USE or DELETE'!AB63</f>
        <v>537534.76</v>
      </c>
      <c r="J698" s="387"/>
      <c r="K698" s="388"/>
      <c r="L698" s="388"/>
      <c r="M698" s="388"/>
      <c r="N698" s="388"/>
      <c r="O698" s="388"/>
      <c r="P698" s="388"/>
      <c r="Q698" s="389"/>
    </row>
    <row r="699" spans="1:17" x14ac:dyDescent="0.25">
      <c r="A699" s="24">
        <f>A$10</f>
        <v>1592</v>
      </c>
      <c r="B699" s="291">
        <f t="shared" si="143"/>
        <v>3.2425421530479899E-2</v>
      </c>
      <c r="C699" s="23">
        <f t="shared" si="144"/>
        <v>6</v>
      </c>
      <c r="D699" s="168">
        <f>TREND(D$695:D$698,A$695:A$698,A699)/2</f>
        <v>2.6144121152538276</v>
      </c>
      <c r="E699" s="169">
        <f>IF(TREND(E$694:E$698,C$694:C$698,C699)&lt;365,TREND(E$694:E$698,C$694:C$698,C699),365)</f>
        <v>359.58969780219775</v>
      </c>
      <c r="F699" s="168">
        <f>D699*E699</f>
        <v>940.11566245452843</v>
      </c>
      <c r="G699" s="165">
        <v>377</v>
      </c>
      <c r="H699" s="170">
        <f>F699*G699</f>
        <v>354423.60474535724</v>
      </c>
      <c r="J699" s="387"/>
      <c r="K699" s="388"/>
      <c r="L699" s="388"/>
      <c r="M699" s="388"/>
      <c r="N699" s="388"/>
      <c r="O699" s="388"/>
      <c r="P699" s="388"/>
      <c r="Q699" s="389"/>
    </row>
    <row r="700" spans="1:17" x14ac:dyDescent="0.25">
      <c r="A700" s="24">
        <f>A$11</f>
        <v>1642</v>
      </c>
      <c r="B700" s="291">
        <f t="shared" si="143"/>
        <v>3.1407035175879394E-2</v>
      </c>
      <c r="C700" s="23">
        <f t="shared" si="144"/>
        <v>7</v>
      </c>
      <c r="D700" s="168">
        <f t="shared" ref="D700" si="145">TREND(D$695:D$698,A$695:A$698,A700)/2</f>
        <v>2.3489364137717423</v>
      </c>
      <c r="E700" s="169">
        <f t="shared" ref="E700:E703" si="146">IF(TREND(E$694:E$698,C$694:C$698,C700)&lt;365,TREND(E$694:E$698,C$694:C$698,C700),365)</f>
        <v>365</v>
      </c>
      <c r="F700" s="168">
        <f>D700*E700</f>
        <v>857.36179102668598</v>
      </c>
      <c r="G700" s="229">
        <f>'DDS Rates for Amend'!BG9</f>
        <v>410</v>
      </c>
      <c r="H700" s="170">
        <f>F700*G700</f>
        <v>351518.33432094124</v>
      </c>
      <c r="I700" s="18" t="s">
        <v>16</v>
      </c>
      <c r="J700" s="387"/>
      <c r="K700" s="388"/>
      <c r="L700" s="388"/>
      <c r="M700" s="388"/>
      <c r="N700" s="388"/>
      <c r="O700" s="388"/>
      <c r="P700" s="388"/>
      <c r="Q700" s="389"/>
    </row>
    <row r="701" spans="1:17" x14ac:dyDescent="0.25">
      <c r="A701" s="24">
        <f>A$12</f>
        <v>1692</v>
      </c>
      <c r="B701" s="291">
        <f t="shared" si="143"/>
        <v>3.0450669914738125E-2</v>
      </c>
      <c r="C701" s="23">
        <f t="shared" si="144"/>
        <v>8</v>
      </c>
      <c r="D701" s="168">
        <v>6</v>
      </c>
      <c r="E701" s="169">
        <f t="shared" si="146"/>
        <v>365</v>
      </c>
      <c r="F701" s="168">
        <f>D701*E701</f>
        <v>2190</v>
      </c>
      <c r="G701" s="229">
        <f>'DDS Rates for Amend'!BG10</f>
        <v>392</v>
      </c>
      <c r="H701" s="170">
        <f>F701*G701</f>
        <v>858480</v>
      </c>
      <c r="I701" s="18">
        <v>2015</v>
      </c>
      <c r="J701" s="387"/>
      <c r="K701" s="388"/>
      <c r="L701" s="388"/>
      <c r="M701" s="388"/>
      <c r="N701" s="388"/>
      <c r="O701" s="388"/>
      <c r="P701" s="388"/>
      <c r="Q701" s="389"/>
    </row>
    <row r="702" spans="1:17" x14ac:dyDescent="0.25">
      <c r="A702" s="24">
        <f>A$13</f>
        <v>1722</v>
      </c>
      <c r="B702" s="291">
        <f t="shared" si="143"/>
        <v>1.7730496453900711E-2</v>
      </c>
      <c r="C702" s="23">
        <f t="shared" si="144"/>
        <v>9</v>
      </c>
      <c r="D702" s="168">
        <v>4</v>
      </c>
      <c r="E702" s="169">
        <f t="shared" si="146"/>
        <v>365</v>
      </c>
      <c r="F702" s="168">
        <f>D702*E702</f>
        <v>1460</v>
      </c>
      <c r="G702" s="229">
        <f>'DDS Rates for Amend'!BG11</f>
        <v>392.29</v>
      </c>
      <c r="H702" s="170">
        <f>F702*G702</f>
        <v>572743.4</v>
      </c>
      <c r="I702" s="353">
        <v>42339</v>
      </c>
      <c r="J702" s="387"/>
      <c r="K702" s="388"/>
      <c r="L702" s="388"/>
      <c r="M702" s="388"/>
      <c r="N702" s="388"/>
      <c r="O702" s="388"/>
      <c r="P702" s="388"/>
      <c r="Q702" s="389"/>
    </row>
    <row r="703" spans="1:17" x14ac:dyDescent="0.25">
      <c r="A703" s="24">
        <f>A$14</f>
        <v>1752</v>
      </c>
      <c r="B703" s="291">
        <f t="shared" si="143"/>
        <v>1.7421602787456445E-2</v>
      </c>
      <c r="C703" s="23">
        <f t="shared" si="144"/>
        <v>10</v>
      </c>
      <c r="D703" s="168">
        <v>4</v>
      </c>
      <c r="E703" s="169">
        <f t="shared" si="146"/>
        <v>365</v>
      </c>
      <c r="F703" s="168">
        <f>D703*E703</f>
        <v>1460</v>
      </c>
      <c r="G703" s="229">
        <f>'DDS Rates for Amend'!BG12</f>
        <v>400.92038000000002</v>
      </c>
      <c r="H703" s="170">
        <f>F703*G703</f>
        <v>585343.7548</v>
      </c>
      <c r="J703" s="390"/>
      <c r="K703" s="391"/>
      <c r="L703" s="391"/>
      <c r="M703" s="391"/>
      <c r="N703" s="391"/>
      <c r="O703" s="391"/>
      <c r="P703" s="391"/>
      <c r="Q703" s="392"/>
    </row>
    <row r="704" spans="1:17" x14ac:dyDescent="0.25">
      <c r="C704"/>
      <c r="D704" s="161"/>
      <c r="E704" s="155"/>
      <c r="F704"/>
      <c r="G704"/>
      <c r="H704"/>
    </row>
    <row r="705" spans="1:24" x14ac:dyDescent="0.25">
      <c r="A705" s="376" t="s">
        <v>257</v>
      </c>
      <c r="B705" s="377"/>
      <c r="C705" s="377"/>
      <c r="D705" s="378"/>
      <c r="E705" s="153"/>
      <c r="F705" s="372"/>
      <c r="G705" s="372"/>
      <c r="H705" s="372"/>
    </row>
    <row r="706" spans="1:24" x14ac:dyDescent="0.25">
      <c r="A706" s="289" t="s">
        <v>91</v>
      </c>
      <c r="B706" s="289" t="s">
        <v>92</v>
      </c>
      <c r="C706" s="72" t="s">
        <v>312</v>
      </c>
      <c r="D706" s="160" t="s">
        <v>300</v>
      </c>
      <c r="E706" s="154" t="s">
        <v>301</v>
      </c>
      <c r="F706" s="42" t="s">
        <v>304</v>
      </c>
      <c r="G706" s="43" t="s">
        <v>302</v>
      </c>
      <c r="H706" s="72" t="s">
        <v>303</v>
      </c>
    </row>
    <row r="707" spans="1:24" ht="15" customHeight="1" x14ac:dyDescent="0.25">
      <c r="A707" s="24">
        <f>A$5</f>
        <v>1182</v>
      </c>
      <c r="B707" s="290"/>
      <c r="C707" s="58">
        <v>1</v>
      </c>
      <c r="D707" s="36">
        <f>'linked - DO NOT USE or DELETE'!D64</f>
        <v>41</v>
      </c>
      <c r="E707" s="25">
        <f>IF(F707=0,0,F707/D707)</f>
        <v>249.85365853658536</v>
      </c>
      <c r="F707" s="36">
        <f>'linked - DO NOT USE or DELETE'!F64</f>
        <v>10244</v>
      </c>
      <c r="G707" s="27">
        <f>H707/F707</f>
        <v>442.21548613822722</v>
      </c>
      <c r="H707" s="37">
        <f>'linked - DO NOT USE or DELETE'!H64</f>
        <v>4530055.4399999995</v>
      </c>
      <c r="J707" s="384" t="s">
        <v>106</v>
      </c>
      <c r="K707" s="385"/>
      <c r="L707" s="385"/>
      <c r="M707" s="385"/>
      <c r="N707" s="385"/>
      <c r="O707" s="385"/>
      <c r="P707" s="385"/>
      <c r="Q707" s="386"/>
    </row>
    <row r="708" spans="1:24" x14ac:dyDescent="0.25">
      <c r="A708" s="24">
        <f>A$6</f>
        <v>1288</v>
      </c>
      <c r="B708" s="291">
        <f>(A708-A707)/A707</f>
        <v>8.9678510998307953E-2</v>
      </c>
      <c r="C708" s="61">
        <v>2</v>
      </c>
      <c r="D708" s="36">
        <f>'linked - DO NOT USE or DELETE'!I64</f>
        <v>54</v>
      </c>
      <c r="E708" s="25">
        <f>IF(F708=0,0,F708/D708)</f>
        <v>150.7037037037037</v>
      </c>
      <c r="F708" s="36">
        <f>'linked - DO NOT USE or DELETE'!K64</f>
        <v>8138</v>
      </c>
      <c r="G708" s="27">
        <f>H708/F708</f>
        <v>445.03098795772917</v>
      </c>
      <c r="H708" s="37">
        <f>'linked - DO NOT USE or DELETE'!M64</f>
        <v>3621662.18</v>
      </c>
      <c r="J708" s="387"/>
      <c r="K708" s="388"/>
      <c r="L708" s="388"/>
      <c r="M708" s="388"/>
      <c r="N708" s="388"/>
      <c r="O708" s="388"/>
      <c r="P708" s="388"/>
      <c r="Q708" s="389"/>
    </row>
    <row r="709" spans="1:24" x14ac:dyDescent="0.25">
      <c r="A709" s="24">
        <f>A$7</f>
        <v>1495</v>
      </c>
      <c r="B709" s="291">
        <f t="shared" ref="B709:B716" si="147">(A709-A708)/A708</f>
        <v>0.16071428571428573</v>
      </c>
      <c r="C709" s="61">
        <v>3</v>
      </c>
      <c r="D709" s="36">
        <f>'linked - DO NOT USE or DELETE'!N64</f>
        <v>47</v>
      </c>
      <c r="E709" s="25">
        <f>IF(F709=0,0,F709/D709)</f>
        <v>265.51063829787233</v>
      </c>
      <c r="F709" s="36">
        <f>'linked - DO NOT USE or DELETE'!P64</f>
        <v>12479</v>
      </c>
      <c r="G709" s="27">
        <f>H709/F709</f>
        <v>442.92690439939099</v>
      </c>
      <c r="H709" s="38">
        <f>'linked - DO NOT USE or DELETE'!R64</f>
        <v>5527284.8399999999</v>
      </c>
      <c r="J709" s="387"/>
      <c r="K709" s="388"/>
      <c r="L709" s="388"/>
      <c r="M709" s="388"/>
      <c r="N709" s="388"/>
      <c r="O709" s="388"/>
      <c r="P709" s="388"/>
      <c r="Q709" s="389"/>
    </row>
    <row r="710" spans="1:24" x14ac:dyDescent="0.25">
      <c r="A710" s="24">
        <f>A$8</f>
        <v>1470</v>
      </c>
      <c r="B710" s="291">
        <f t="shared" si="147"/>
        <v>-1.6722408026755852E-2</v>
      </c>
      <c r="C710" s="61">
        <f t="shared" ref="C710:C716" si="148">C709+1</f>
        <v>4</v>
      </c>
      <c r="D710" s="36">
        <f>'linked - DO NOT USE or DELETE'!S64</f>
        <v>41</v>
      </c>
      <c r="E710" s="25">
        <f>IF(F710=0,0,F710/D710)</f>
        <v>257.7560975609756</v>
      </c>
      <c r="F710" s="36">
        <f>'linked - DO NOT USE or DELETE'!U64</f>
        <v>10568</v>
      </c>
      <c r="G710" s="27">
        <f>H710/F710</f>
        <v>441.98144965934898</v>
      </c>
      <c r="H710" s="38">
        <f>'linked - DO NOT USE or DELETE'!W64</f>
        <v>4670859.96</v>
      </c>
      <c r="J710" s="387"/>
      <c r="K710" s="388"/>
      <c r="L710" s="388"/>
      <c r="M710" s="388"/>
      <c r="N710" s="388"/>
      <c r="O710" s="388"/>
      <c r="P710" s="388"/>
      <c r="Q710" s="389"/>
    </row>
    <row r="711" spans="1:24" x14ac:dyDescent="0.25">
      <c r="A711" s="24">
        <f>A$9</f>
        <v>1542</v>
      </c>
      <c r="B711" s="291">
        <f t="shared" si="147"/>
        <v>4.8979591836734691E-2</v>
      </c>
      <c r="C711" s="61">
        <f t="shared" si="148"/>
        <v>5</v>
      </c>
      <c r="D711" s="36">
        <f>'linked - DO NOT USE or DELETE'!X64</f>
        <v>38</v>
      </c>
      <c r="E711" s="25">
        <f>IF(F711=0,0,F711/D711)</f>
        <v>291.60526315789474</v>
      </c>
      <c r="F711" s="36">
        <f>'linked - DO NOT USE or DELETE'!Z64</f>
        <v>11081</v>
      </c>
      <c r="G711" s="27">
        <f>H711/F711</f>
        <v>440.00109286165514</v>
      </c>
      <c r="H711" s="38">
        <f>'linked - DO NOT USE or DELETE'!AB64</f>
        <v>4875652.1100000003</v>
      </c>
      <c r="J711" s="387"/>
      <c r="K711" s="388"/>
      <c r="L711" s="388"/>
      <c r="M711" s="388"/>
      <c r="N711" s="388"/>
      <c r="O711" s="388"/>
      <c r="P711" s="388"/>
      <c r="Q711" s="389"/>
    </row>
    <row r="712" spans="1:24" x14ac:dyDescent="0.25">
      <c r="A712" s="24">
        <f>A$10</f>
        <v>1592</v>
      </c>
      <c r="B712" s="291">
        <f t="shared" si="147"/>
        <v>3.2425421530479899E-2</v>
      </c>
      <c r="C712" s="23">
        <f t="shared" si="148"/>
        <v>6</v>
      </c>
      <c r="D712" s="168">
        <v>25</v>
      </c>
      <c r="E712" s="169">
        <f>TREND(E707:E711,C707:C711,C712)</f>
        <v>300.25255318137351</v>
      </c>
      <c r="F712" s="168">
        <f>D712*E712</f>
        <v>7506.3138295343379</v>
      </c>
      <c r="G712" s="165">
        <v>456</v>
      </c>
      <c r="H712" s="170">
        <f>F712*G712</f>
        <v>3422879.1062676581</v>
      </c>
      <c r="I712" s="18" t="s">
        <v>15</v>
      </c>
      <c r="J712" s="387"/>
      <c r="K712" s="388"/>
      <c r="L712" s="388"/>
      <c r="M712" s="388"/>
      <c r="N712" s="388"/>
      <c r="O712" s="388"/>
      <c r="P712" s="388"/>
      <c r="Q712" s="389"/>
    </row>
    <row r="713" spans="1:24" x14ac:dyDescent="0.25">
      <c r="A713" s="24">
        <f>A$11</f>
        <v>1642</v>
      </c>
      <c r="B713" s="291">
        <f t="shared" si="147"/>
        <v>3.1407035175879394E-2</v>
      </c>
      <c r="C713" s="23">
        <f t="shared" si="148"/>
        <v>7</v>
      </c>
      <c r="D713" s="168">
        <v>13</v>
      </c>
      <c r="E713" s="169">
        <f>TREND(E707:E711,C707:C711,C713)</f>
        <v>319.30811349136263</v>
      </c>
      <c r="F713" s="168">
        <f>D713*E713</f>
        <v>4151.0054753877139</v>
      </c>
      <c r="G713" s="229">
        <f>'DDS Rates for Amend'!BH9</f>
        <v>496</v>
      </c>
      <c r="H713" s="170">
        <f>F713*G713</f>
        <v>2058898.715792306</v>
      </c>
      <c r="I713" s="18" t="s">
        <v>15</v>
      </c>
      <c r="J713" s="387"/>
      <c r="K713" s="388"/>
      <c r="L713" s="388"/>
      <c r="M713" s="388"/>
      <c r="N713" s="388"/>
      <c r="O713" s="388"/>
      <c r="P713" s="388"/>
      <c r="Q713" s="389"/>
    </row>
    <row r="714" spans="1:24" x14ac:dyDescent="0.25">
      <c r="A714" s="24">
        <f>A$12</f>
        <v>1692</v>
      </c>
      <c r="B714" s="291">
        <f t="shared" si="147"/>
        <v>3.0450669914738125E-2</v>
      </c>
      <c r="C714" s="23">
        <f t="shared" si="148"/>
        <v>8</v>
      </c>
      <c r="D714" s="168">
        <v>21</v>
      </c>
      <c r="E714" s="169">
        <f>TREND(E707:E711,C707:C711,C714)</f>
        <v>338.36367380135164</v>
      </c>
      <c r="F714" s="168">
        <f>D714*E714</f>
        <v>7105.6371498283843</v>
      </c>
      <c r="G714" s="229">
        <f>'DDS Rates for Amend'!BH10</f>
        <v>440</v>
      </c>
      <c r="H714" s="170">
        <f>F714*G714</f>
        <v>3126480.3459244892</v>
      </c>
      <c r="I714" s="18">
        <v>2015</v>
      </c>
      <c r="J714" s="387"/>
      <c r="K714" s="388"/>
      <c r="L714" s="388"/>
      <c r="M714" s="388"/>
      <c r="N714" s="388"/>
      <c r="O714" s="388"/>
      <c r="P714" s="388"/>
      <c r="Q714" s="389"/>
    </row>
    <row r="715" spans="1:24" x14ac:dyDescent="0.25">
      <c r="A715" s="24">
        <f>A$13</f>
        <v>1722</v>
      </c>
      <c r="B715" s="291">
        <f t="shared" si="147"/>
        <v>1.7730496453900711E-2</v>
      </c>
      <c r="C715" s="23">
        <f t="shared" si="148"/>
        <v>9</v>
      </c>
      <c r="D715" s="168">
        <v>12</v>
      </c>
      <c r="E715" s="169">
        <f>TREND(E707:E711,C707:C711,C715)</f>
        <v>357.41923411134076</v>
      </c>
      <c r="F715" s="168">
        <f>D715*E715</f>
        <v>4289.0308093360891</v>
      </c>
      <c r="G715" s="229">
        <f>'DDS Rates for Amend'!BH11</f>
        <v>440.21</v>
      </c>
      <c r="H715" s="170">
        <f>F715*G715</f>
        <v>1888074.2525778397</v>
      </c>
      <c r="I715" s="18" t="s">
        <v>15</v>
      </c>
      <c r="J715" s="387"/>
      <c r="K715" s="388"/>
      <c r="L715" s="388"/>
      <c r="M715" s="388"/>
      <c r="N715" s="388"/>
      <c r="O715" s="388"/>
      <c r="P715" s="388"/>
      <c r="Q715" s="389"/>
    </row>
    <row r="716" spans="1:24" x14ac:dyDescent="0.25">
      <c r="A716" s="24">
        <f>A$14</f>
        <v>1752</v>
      </c>
      <c r="B716" s="291">
        <f t="shared" si="147"/>
        <v>1.7421602787456445E-2</v>
      </c>
      <c r="C716" s="23">
        <f t="shared" si="148"/>
        <v>10</v>
      </c>
      <c r="D716" s="168">
        <v>14</v>
      </c>
      <c r="E716" s="169">
        <v>365</v>
      </c>
      <c r="F716" s="168">
        <f>D716*E716</f>
        <v>5110</v>
      </c>
      <c r="G716" s="229">
        <f>'DDS Rates for Amend'!BH12</f>
        <v>449.89461999999997</v>
      </c>
      <c r="H716" s="170">
        <f>F716*G716</f>
        <v>2298961.5082</v>
      </c>
      <c r="I716" s="353">
        <v>42339</v>
      </c>
      <c r="J716" s="390"/>
      <c r="K716" s="391"/>
      <c r="L716" s="391"/>
      <c r="M716" s="391"/>
      <c r="N716" s="391"/>
      <c r="O716" s="391"/>
      <c r="P716" s="391"/>
      <c r="Q716" s="392"/>
    </row>
    <row r="717" spans="1:24" x14ac:dyDescent="0.25">
      <c r="C717"/>
      <c r="D717" s="161"/>
      <c r="E717" s="155"/>
      <c r="F717"/>
      <c r="G717"/>
      <c r="H717"/>
      <c r="S717" s="34">
        <v>28</v>
      </c>
      <c r="T717" s="137">
        <f>S717/$S$731</f>
        <v>3.4482758620689655E-2</v>
      </c>
      <c r="U717" s="138">
        <v>28</v>
      </c>
      <c r="V717" s="139">
        <f>U717/$U$731</f>
        <v>3.255813953488372E-2</v>
      </c>
      <c r="W717" s="18">
        <v>29</v>
      </c>
      <c r="X717" s="136">
        <f>W717/$W$731</f>
        <v>3.1868131868131866E-2</v>
      </c>
    </row>
    <row r="718" spans="1:24" x14ac:dyDescent="0.25">
      <c r="A718" s="376" t="s">
        <v>258</v>
      </c>
      <c r="B718" s="377"/>
      <c r="C718" s="377"/>
      <c r="D718" s="378"/>
      <c r="E718" s="153"/>
      <c r="F718" s="372"/>
      <c r="G718" s="372"/>
      <c r="H718" s="372"/>
      <c r="S718" s="34">
        <v>63</v>
      </c>
      <c r="T718" s="137">
        <f>S718/$S$731</f>
        <v>7.7586206896551727E-2</v>
      </c>
      <c r="U718" s="138">
        <v>67</v>
      </c>
      <c r="V718" s="139">
        <f>U718/$U$731</f>
        <v>7.7906976744186049E-2</v>
      </c>
      <c r="W718" s="18">
        <v>70</v>
      </c>
      <c r="X718" s="136">
        <f>W718/$W$731</f>
        <v>7.6923076923076927E-2</v>
      </c>
    </row>
    <row r="719" spans="1:24" x14ac:dyDescent="0.25">
      <c r="A719" s="289" t="s">
        <v>91</v>
      </c>
      <c r="B719" s="289" t="s">
        <v>92</v>
      </c>
      <c r="C719" s="72" t="s">
        <v>312</v>
      </c>
      <c r="D719" s="160" t="s">
        <v>300</v>
      </c>
      <c r="E719" s="154" t="s">
        <v>301</v>
      </c>
      <c r="F719" s="42" t="s">
        <v>304</v>
      </c>
      <c r="G719" s="43" t="s">
        <v>302</v>
      </c>
      <c r="H719" s="72" t="s">
        <v>303</v>
      </c>
      <c r="S719" s="34">
        <v>3</v>
      </c>
      <c r="T719" s="137"/>
      <c r="U719" s="138">
        <v>3</v>
      </c>
      <c r="V719" s="139"/>
      <c r="W719" s="18">
        <v>3</v>
      </c>
      <c r="X719" s="136"/>
    </row>
    <row r="720" spans="1:24" ht="15" customHeight="1" x14ac:dyDescent="0.25">
      <c r="A720" s="24">
        <f>A$5</f>
        <v>1182</v>
      </c>
      <c r="B720" s="290"/>
      <c r="C720" s="58">
        <v>1</v>
      </c>
      <c r="D720" s="36">
        <f>'linked - DO NOT USE or DELETE'!D65</f>
        <v>52</v>
      </c>
      <c r="E720" s="25">
        <f>IF(F720=0,0,F720/D720)</f>
        <v>154.88461538461539</v>
      </c>
      <c r="F720" s="36">
        <f>'linked - DO NOT USE or DELETE'!F65</f>
        <v>8054</v>
      </c>
      <c r="G720" s="27">
        <f>H720/F720</f>
        <v>480.6093866401788</v>
      </c>
      <c r="H720" s="37">
        <f>'linked - DO NOT USE or DELETE'!H65</f>
        <v>3870828</v>
      </c>
      <c r="J720" s="384" t="s">
        <v>43</v>
      </c>
      <c r="K720" s="385"/>
      <c r="L720" s="385"/>
      <c r="M720" s="385"/>
      <c r="N720" s="385"/>
      <c r="O720" s="385"/>
      <c r="P720" s="385"/>
      <c r="Q720" s="386"/>
      <c r="S720" s="34">
        <v>21</v>
      </c>
      <c r="T720" s="137">
        <f>S720/$S$731</f>
        <v>2.5862068965517241E-2</v>
      </c>
      <c r="U720" s="138">
        <v>21</v>
      </c>
      <c r="V720" s="139">
        <f>U720/$U$731</f>
        <v>2.441860465116279E-2</v>
      </c>
      <c r="W720" s="18">
        <v>22</v>
      </c>
      <c r="X720" s="136">
        <f>W720/$W$731</f>
        <v>2.4175824175824177E-2</v>
      </c>
    </row>
    <row r="721" spans="1:24" x14ac:dyDescent="0.25">
      <c r="A721" s="24">
        <f>A$6</f>
        <v>1288</v>
      </c>
      <c r="B721" s="291">
        <f>(A721-A720)/A720</f>
        <v>8.9678510998307953E-2</v>
      </c>
      <c r="C721" s="61">
        <v>2</v>
      </c>
      <c r="D721" s="36">
        <f>'linked - DO NOT USE or DELETE'!I65</f>
        <v>77</v>
      </c>
      <c r="E721" s="25">
        <f>IF(F721=0,0,F721/D721)</f>
        <v>183.79220779220779</v>
      </c>
      <c r="F721" s="36">
        <f>'linked - DO NOT USE or DELETE'!K65</f>
        <v>14152</v>
      </c>
      <c r="G721" s="27">
        <f>H721/F721</f>
        <v>481.40531373657433</v>
      </c>
      <c r="H721" s="37">
        <f>'linked - DO NOT USE or DELETE'!M65</f>
        <v>6812848</v>
      </c>
      <c r="J721" s="387"/>
      <c r="K721" s="388"/>
      <c r="L721" s="388"/>
      <c r="M721" s="388"/>
      <c r="N721" s="388"/>
      <c r="O721" s="388"/>
      <c r="P721" s="388"/>
      <c r="Q721" s="389"/>
      <c r="S721" s="34">
        <v>75</v>
      </c>
      <c r="T721" s="137">
        <f>S721/$S$731</f>
        <v>9.2364532019704432E-2</v>
      </c>
      <c r="U721" s="138">
        <v>79</v>
      </c>
      <c r="V721" s="139">
        <f>U721/$U$731</f>
        <v>9.1860465116279072E-2</v>
      </c>
      <c r="W721" s="18">
        <v>84</v>
      </c>
      <c r="X721" s="136">
        <f>W721/$W$731</f>
        <v>9.2307692307692313E-2</v>
      </c>
    </row>
    <row r="722" spans="1:24" x14ac:dyDescent="0.25">
      <c r="A722" s="24">
        <f>A$7</f>
        <v>1495</v>
      </c>
      <c r="B722" s="291">
        <f t="shared" ref="B722:B729" si="149">(A722-A721)/A721</f>
        <v>0.16071428571428573</v>
      </c>
      <c r="C722" s="61">
        <v>3</v>
      </c>
      <c r="D722" s="36">
        <f>'linked - DO NOT USE or DELETE'!N65</f>
        <v>106</v>
      </c>
      <c r="E722" s="25">
        <f>IF(F722=0,0,F722/D722)</f>
        <v>214.50943396226415</v>
      </c>
      <c r="F722" s="36">
        <f>'linked - DO NOT USE or DELETE'!P65</f>
        <v>22738</v>
      </c>
      <c r="G722" s="27">
        <f>H722/F722</f>
        <v>477.33239203096139</v>
      </c>
      <c r="H722" s="38">
        <f>'linked - DO NOT USE or DELETE'!R65</f>
        <v>10853583.93</v>
      </c>
      <c r="J722" s="387"/>
      <c r="K722" s="388"/>
      <c r="L722" s="388"/>
      <c r="M722" s="388"/>
      <c r="N722" s="388"/>
      <c r="O722" s="388"/>
      <c r="P722" s="388"/>
      <c r="Q722" s="389"/>
      <c r="S722" s="34">
        <v>73</v>
      </c>
      <c r="T722" s="137">
        <f>S722/$S$731</f>
        <v>8.9901477832512317E-2</v>
      </c>
      <c r="U722" s="138">
        <v>80</v>
      </c>
      <c r="V722" s="139">
        <f>U722/$U$731</f>
        <v>9.3023255813953487E-2</v>
      </c>
      <c r="W722" s="18">
        <v>87</v>
      </c>
      <c r="X722" s="136">
        <f>W722/$W$731</f>
        <v>9.5604395604395598E-2</v>
      </c>
    </row>
    <row r="723" spans="1:24" x14ac:dyDescent="0.25">
      <c r="A723" s="24">
        <f>A$8</f>
        <v>1470</v>
      </c>
      <c r="B723" s="291">
        <f t="shared" si="149"/>
        <v>-1.6722408026755852E-2</v>
      </c>
      <c r="C723" s="61">
        <f t="shared" ref="C723:C729" si="150">C722+1</f>
        <v>4</v>
      </c>
      <c r="D723" s="36">
        <f>'linked - DO NOT USE or DELETE'!S65</f>
        <v>111</v>
      </c>
      <c r="E723" s="25">
        <f>IF(F723=0,0,F723/D723)</f>
        <v>215.85585585585585</v>
      </c>
      <c r="F723" s="36">
        <f>'linked - DO NOT USE or DELETE'!U65</f>
        <v>23960</v>
      </c>
      <c r="G723" s="27">
        <f>H723/F723</f>
        <v>476.25032637729549</v>
      </c>
      <c r="H723" s="38">
        <f>'linked - DO NOT USE or DELETE'!W65</f>
        <v>11410957.82</v>
      </c>
      <c r="J723" s="387"/>
      <c r="K723" s="388"/>
      <c r="L723" s="388"/>
      <c r="M723" s="388"/>
      <c r="N723" s="388"/>
      <c r="O723" s="388"/>
      <c r="P723" s="388"/>
      <c r="Q723" s="389"/>
      <c r="S723" s="34">
        <v>31</v>
      </c>
      <c r="T723" s="137">
        <f>S723/$S$731</f>
        <v>3.8177339901477834E-2</v>
      </c>
      <c r="U723" s="138">
        <v>32</v>
      </c>
      <c r="V723" s="139">
        <f>U723/$U$731</f>
        <v>3.7209302325581395E-2</v>
      </c>
      <c r="W723" s="18">
        <v>33</v>
      </c>
      <c r="X723" s="136">
        <f>W723/$W$731</f>
        <v>3.6263736263736267E-2</v>
      </c>
    </row>
    <row r="724" spans="1:24" x14ac:dyDescent="0.25">
      <c r="A724" s="24">
        <f>A$9</f>
        <v>1542</v>
      </c>
      <c r="B724" s="291">
        <f t="shared" si="149"/>
        <v>4.8979591836734691E-2</v>
      </c>
      <c r="C724" s="61">
        <f t="shared" si="150"/>
        <v>5</v>
      </c>
      <c r="D724" s="36">
        <f>'linked - DO NOT USE or DELETE'!X65</f>
        <v>139</v>
      </c>
      <c r="E724" s="25">
        <f>IF(F724=0,0,F724/D724)</f>
        <v>225.56115107913669</v>
      </c>
      <c r="F724" s="36">
        <f>'linked - DO NOT USE or DELETE'!Z65</f>
        <v>31353</v>
      </c>
      <c r="G724" s="27">
        <f>H724/F724</f>
        <v>480.99344879277896</v>
      </c>
      <c r="H724" s="38">
        <f>'linked - DO NOT USE or DELETE'!AB65</f>
        <v>15080587.6</v>
      </c>
      <c r="J724" s="387"/>
      <c r="K724" s="388"/>
      <c r="L724" s="388"/>
      <c r="M724" s="388"/>
      <c r="N724" s="388"/>
      <c r="O724" s="388"/>
      <c r="P724" s="388"/>
      <c r="Q724" s="389"/>
      <c r="S724" s="34">
        <v>231</v>
      </c>
      <c r="T724" s="137">
        <f>S724/$S$731+0.004</f>
        <v>0.28848275862068967</v>
      </c>
      <c r="U724" s="138">
        <v>248</v>
      </c>
      <c r="V724" s="139">
        <f>U724/$U$731+0.003</f>
        <v>0.29137209302325584</v>
      </c>
      <c r="W724" s="18">
        <v>266</v>
      </c>
      <c r="X724" s="136">
        <f>W724/$W$731+0.003</f>
        <v>0.29530769230769233</v>
      </c>
    </row>
    <row r="725" spans="1:24" x14ac:dyDescent="0.25">
      <c r="A725" s="24">
        <f>A$10</f>
        <v>1592</v>
      </c>
      <c r="B725" s="291">
        <f t="shared" si="149"/>
        <v>3.2425421530479899E-2</v>
      </c>
      <c r="C725" s="23">
        <f t="shared" si="150"/>
        <v>6</v>
      </c>
      <c r="D725" s="238">
        <v>60.012310876263072</v>
      </c>
      <c r="E725" s="169">
        <f>TREND(E$722:E$724,C$722:C$724,C725)</f>
        <v>229.69386408262477</v>
      </c>
      <c r="F725" s="168">
        <f>D725*E725</f>
        <v>13784.459577696594</v>
      </c>
      <c r="G725" s="165">
        <v>491</v>
      </c>
      <c r="H725" s="170">
        <f>F725*G725</f>
        <v>6768169.6526490282</v>
      </c>
      <c r="I725" s="18" t="s">
        <v>20</v>
      </c>
      <c r="J725" s="387"/>
      <c r="K725" s="388"/>
      <c r="L725" s="388"/>
      <c r="M725" s="388"/>
      <c r="N725" s="388"/>
      <c r="O725" s="388"/>
      <c r="P725" s="388"/>
      <c r="Q725" s="389"/>
      <c r="S725" s="34">
        <v>7</v>
      </c>
      <c r="T725" s="137">
        <f>S725/$S$731</f>
        <v>8.6206896551724137E-3</v>
      </c>
      <c r="U725" s="138">
        <v>8</v>
      </c>
      <c r="V725" s="139">
        <f>U725/$U$731</f>
        <v>9.3023255813953487E-3</v>
      </c>
      <c r="W725" s="18">
        <v>8</v>
      </c>
      <c r="X725" s="136">
        <f>W725/$W$731</f>
        <v>8.7912087912087912E-3</v>
      </c>
    </row>
    <row r="726" spans="1:24" x14ac:dyDescent="0.25">
      <c r="A726" s="24">
        <f>A$11</f>
        <v>1642</v>
      </c>
      <c r="B726" s="291">
        <f t="shared" si="149"/>
        <v>3.1407035175879394E-2</v>
      </c>
      <c r="C726" s="23">
        <f t="shared" si="150"/>
        <v>7</v>
      </c>
      <c r="D726" s="238">
        <v>63.876427114777798</v>
      </c>
      <c r="E726" s="169">
        <f t="shared" ref="E726:E729" si="151">TREND(E$722:E$724,C$722:C$724,C726)</f>
        <v>235.21972264106103</v>
      </c>
      <c r="F726" s="168">
        <f>D726*E726</f>
        <v>15024.995469239984</v>
      </c>
      <c r="G726" s="229">
        <f>'DDS Rates for Amend'!BI9</f>
        <v>534</v>
      </c>
      <c r="H726" s="170">
        <f>F726*G726</f>
        <v>8023347.5805741511</v>
      </c>
      <c r="J726" s="387"/>
      <c r="K726" s="388"/>
      <c r="L726" s="388"/>
      <c r="M726" s="388"/>
      <c r="N726" s="388"/>
      <c r="O726" s="388"/>
      <c r="P726" s="388"/>
      <c r="Q726" s="389"/>
      <c r="S726" s="34">
        <v>43</v>
      </c>
      <c r="T726" s="137">
        <f>S726/$S$731</f>
        <v>5.295566502463054E-2</v>
      </c>
      <c r="U726" s="138">
        <v>45</v>
      </c>
      <c r="V726" s="139">
        <f>U726/$U$731</f>
        <v>5.232558139534884E-2</v>
      </c>
      <c r="W726" s="18">
        <v>46</v>
      </c>
      <c r="X726" s="136">
        <f>W726/$W$731</f>
        <v>5.054945054945055E-2</v>
      </c>
    </row>
    <row r="727" spans="1:24" x14ac:dyDescent="0.25">
      <c r="A727" s="24">
        <f>A$12</f>
        <v>1692</v>
      </c>
      <c r="B727" s="291">
        <f t="shared" si="149"/>
        <v>3.0450669914738125E-2</v>
      </c>
      <c r="C727" s="23">
        <f t="shared" si="150"/>
        <v>8</v>
      </c>
      <c r="D727" s="238">
        <v>83</v>
      </c>
      <c r="E727" s="169">
        <f t="shared" si="151"/>
        <v>240.74558119949731</v>
      </c>
      <c r="F727" s="168">
        <f>D727*E727</f>
        <v>19981.883239558276</v>
      </c>
      <c r="G727" s="229">
        <f>'DDS Rates for Amend'!BI10</f>
        <v>514</v>
      </c>
      <c r="H727" s="170">
        <f>F727*G727</f>
        <v>10270687.985132953</v>
      </c>
      <c r="I727" s="18">
        <v>2015</v>
      </c>
      <c r="J727" s="387"/>
      <c r="K727" s="388"/>
      <c r="L727" s="388"/>
      <c r="M727" s="388"/>
      <c r="N727" s="388"/>
      <c r="O727" s="388"/>
      <c r="P727" s="388"/>
      <c r="Q727" s="389"/>
      <c r="S727" s="34">
        <v>122</v>
      </c>
      <c r="T727" s="137">
        <f>S727/$S$731</f>
        <v>0.15024630541871922</v>
      </c>
      <c r="U727" s="138">
        <v>131</v>
      </c>
      <c r="V727" s="139">
        <f>U727/$U$731</f>
        <v>0.15232558139534882</v>
      </c>
      <c r="W727" s="18">
        <v>140</v>
      </c>
      <c r="X727" s="136">
        <f>W727/$W$731</f>
        <v>0.15384615384615385</v>
      </c>
    </row>
    <row r="728" spans="1:24" x14ac:dyDescent="0.25">
      <c r="A728" s="24">
        <f>A$13</f>
        <v>1722</v>
      </c>
      <c r="B728" s="291">
        <f t="shared" si="149"/>
        <v>1.7730496453900711E-2</v>
      </c>
      <c r="C728" s="23">
        <f t="shared" si="150"/>
        <v>9</v>
      </c>
      <c r="D728" s="238">
        <v>67.86226301480572</v>
      </c>
      <c r="E728" s="169">
        <f t="shared" si="151"/>
        <v>246.27143975793359</v>
      </c>
      <c r="F728" s="168">
        <f>D728*E728</f>
        <v>16712.537217887773</v>
      </c>
      <c r="G728" s="229">
        <f>'DDS Rates for Amend'!BI11</f>
        <v>515.42999999999995</v>
      </c>
      <c r="H728" s="170">
        <f>F728*G728</f>
        <v>8614143.0582158938</v>
      </c>
      <c r="J728" s="387"/>
      <c r="K728" s="388"/>
      <c r="L728" s="388"/>
      <c r="M728" s="388"/>
      <c r="N728" s="388"/>
      <c r="O728" s="388"/>
      <c r="P728" s="388"/>
      <c r="Q728" s="389"/>
      <c r="S728" s="34">
        <v>9</v>
      </c>
      <c r="T728" s="137">
        <f>S728/$S$731</f>
        <v>1.1083743842364532E-2</v>
      </c>
      <c r="U728" s="138">
        <v>9</v>
      </c>
      <c r="V728" s="139">
        <f>U728/$U$731</f>
        <v>1.0465116279069767E-2</v>
      </c>
      <c r="W728" s="18">
        <v>9</v>
      </c>
      <c r="X728" s="136">
        <f>W728/$W$731</f>
        <v>9.8901098901098897E-3</v>
      </c>
    </row>
    <row r="729" spans="1:24" x14ac:dyDescent="0.25">
      <c r="A729" s="24">
        <f>A$14</f>
        <v>1752</v>
      </c>
      <c r="B729" s="291">
        <f t="shared" si="149"/>
        <v>1.7421602787456445E-2</v>
      </c>
      <c r="C729" s="23">
        <f t="shared" si="150"/>
        <v>10</v>
      </c>
      <c r="D729" s="238">
        <v>67.86226301480572</v>
      </c>
      <c r="E729" s="169">
        <f t="shared" si="151"/>
        <v>251.79729831636985</v>
      </c>
      <c r="F729" s="168">
        <f>D729*E729</f>
        <v>17087.534484762989</v>
      </c>
      <c r="G729" s="229">
        <f>'DDS Rates for Amend'!BI12</f>
        <v>526.76945999999998</v>
      </c>
      <c r="H729" s="170">
        <f>F729*G729</f>
        <v>9001191.3132699784</v>
      </c>
      <c r="J729" s="390"/>
      <c r="K729" s="391"/>
      <c r="L729" s="391"/>
      <c r="M729" s="391"/>
      <c r="N729" s="391"/>
      <c r="O729" s="391"/>
      <c r="P729" s="391"/>
      <c r="Q729" s="392"/>
      <c r="S729" s="34">
        <v>106</v>
      </c>
      <c r="T729" s="137">
        <f>S729/$S$731</f>
        <v>0.13054187192118227</v>
      </c>
      <c r="U729" s="138">
        <v>109</v>
      </c>
      <c r="V729" s="139">
        <f>U729/$U$731</f>
        <v>0.12674418604651164</v>
      </c>
      <c r="W729" s="18">
        <v>113</v>
      </c>
      <c r="X729" s="136">
        <f>W729/$W$731</f>
        <v>0.12417582417582418</v>
      </c>
    </row>
    <row r="730" spans="1:24" x14ac:dyDescent="0.25">
      <c r="C730"/>
      <c r="D730" s="161"/>
      <c r="E730" s="155"/>
      <c r="F730"/>
      <c r="G730"/>
      <c r="H730"/>
      <c r="S730" s="34"/>
      <c r="T730" s="34"/>
      <c r="U730" s="138"/>
      <c r="V730" s="138"/>
    </row>
    <row r="731" spans="1:24" x14ac:dyDescent="0.25">
      <c r="A731" s="376" t="s">
        <v>201</v>
      </c>
      <c r="B731" s="377"/>
      <c r="C731" s="377"/>
      <c r="D731" s="378"/>
      <c r="E731" s="153"/>
      <c r="F731" s="372"/>
      <c r="G731" s="372"/>
      <c r="H731" s="372"/>
      <c r="S731" s="34">
        <f>SUM(S717:S730)</f>
        <v>812</v>
      </c>
      <c r="T731" s="34"/>
      <c r="U731" s="138">
        <f t="shared" ref="U731:W731" si="152">SUM(U717:U730)</f>
        <v>860</v>
      </c>
      <c r="V731" s="138"/>
      <c r="W731" s="18">
        <f t="shared" si="152"/>
        <v>910</v>
      </c>
    </row>
    <row r="732" spans="1:24" x14ac:dyDescent="0.25">
      <c r="A732" s="289" t="s">
        <v>91</v>
      </c>
      <c r="B732" s="289" t="s">
        <v>92</v>
      </c>
      <c r="C732" s="72" t="s">
        <v>312</v>
      </c>
      <c r="D732" s="160" t="s">
        <v>300</v>
      </c>
      <c r="E732" s="154" t="s">
        <v>301</v>
      </c>
      <c r="F732" s="42" t="s">
        <v>304</v>
      </c>
      <c r="G732" s="43" t="s">
        <v>302</v>
      </c>
      <c r="H732" s="72" t="s">
        <v>303</v>
      </c>
    </row>
    <row r="733" spans="1:24" ht="15" customHeight="1" x14ac:dyDescent="0.25">
      <c r="A733" s="24">
        <f>A$5</f>
        <v>1182</v>
      </c>
      <c r="B733" s="290"/>
      <c r="C733" s="58">
        <v>1</v>
      </c>
      <c r="D733" s="36">
        <f>'linked - DO NOT USE or DELETE'!D66</f>
        <v>9</v>
      </c>
      <c r="E733" s="25">
        <f>IF(F733=0,0,F733/D733)</f>
        <v>160.11111111111111</v>
      </c>
      <c r="F733" s="36">
        <f>'linked - DO NOT USE or DELETE'!F66</f>
        <v>1441</v>
      </c>
      <c r="G733" s="27">
        <f>H733/F733</f>
        <v>403</v>
      </c>
      <c r="H733" s="37">
        <f>'linked - DO NOT USE or DELETE'!H66</f>
        <v>580723</v>
      </c>
      <c r="J733" s="384" t="s">
        <v>55</v>
      </c>
      <c r="K733" s="385"/>
      <c r="L733" s="385"/>
      <c r="M733" s="385"/>
      <c r="N733" s="385"/>
      <c r="O733" s="385"/>
      <c r="P733" s="385"/>
      <c r="Q733" s="386"/>
    </row>
    <row r="734" spans="1:24" x14ac:dyDescent="0.25">
      <c r="A734" s="24">
        <f>A$6</f>
        <v>1288</v>
      </c>
      <c r="B734" s="291">
        <f>(A734-A733)/A733</f>
        <v>8.9678510998307953E-2</v>
      </c>
      <c r="C734" s="61">
        <v>2</v>
      </c>
      <c r="D734" s="36">
        <f>'linked - DO NOT USE or DELETE'!I66</f>
        <v>7</v>
      </c>
      <c r="E734" s="25">
        <f>IF(F734=0,0,F734/D734)</f>
        <v>216.42857142857142</v>
      </c>
      <c r="F734" s="36">
        <f>'linked - DO NOT USE or DELETE'!K66</f>
        <v>1515</v>
      </c>
      <c r="G734" s="27">
        <f>H734/F734</f>
        <v>399.51485148514854</v>
      </c>
      <c r="H734" s="37">
        <f>'linked - DO NOT USE or DELETE'!M66</f>
        <v>605265</v>
      </c>
      <c r="J734" s="387"/>
      <c r="K734" s="388"/>
      <c r="L734" s="388"/>
      <c r="M734" s="388"/>
      <c r="N734" s="388"/>
      <c r="O734" s="388"/>
      <c r="P734" s="388"/>
      <c r="Q734" s="389"/>
    </row>
    <row r="735" spans="1:24" x14ac:dyDescent="0.25">
      <c r="A735" s="24">
        <f>A$7</f>
        <v>1495</v>
      </c>
      <c r="B735" s="291">
        <f t="shared" ref="B735:B742" si="153">(A735-A734)/A734</f>
        <v>0.16071428571428573</v>
      </c>
      <c r="C735" s="61">
        <v>3</v>
      </c>
      <c r="D735" s="36">
        <f>'linked - DO NOT USE or DELETE'!N66</f>
        <v>9</v>
      </c>
      <c r="E735" s="25">
        <f>IF(F735=0,0,F735/D735)</f>
        <v>152</v>
      </c>
      <c r="F735" s="36">
        <f>'linked - DO NOT USE or DELETE'!P66</f>
        <v>1368</v>
      </c>
      <c r="G735" s="27">
        <f>H735/F735</f>
        <v>389.75818713450286</v>
      </c>
      <c r="H735" s="38">
        <f>'linked - DO NOT USE or DELETE'!R66</f>
        <v>533189.19999999995</v>
      </c>
      <c r="J735" s="387"/>
      <c r="K735" s="388"/>
      <c r="L735" s="388"/>
      <c r="M735" s="388"/>
      <c r="N735" s="388"/>
      <c r="O735" s="388"/>
      <c r="P735" s="388"/>
      <c r="Q735" s="389"/>
    </row>
    <row r="736" spans="1:24" x14ac:dyDescent="0.25">
      <c r="A736" s="24">
        <f>A$8</f>
        <v>1470</v>
      </c>
      <c r="B736" s="291">
        <f t="shared" si="153"/>
        <v>-1.6722408026755852E-2</v>
      </c>
      <c r="C736" s="61">
        <f t="shared" ref="C736:C742" si="154">C735+1</f>
        <v>4</v>
      </c>
      <c r="D736" s="36">
        <f>'linked - DO NOT USE or DELETE'!S66</f>
        <v>3</v>
      </c>
      <c r="E736" s="25">
        <f>IF(F736=0,0,F736/D736)</f>
        <v>40</v>
      </c>
      <c r="F736" s="36">
        <f>'linked - DO NOT USE or DELETE'!U66</f>
        <v>120</v>
      </c>
      <c r="G736" s="27">
        <f>H736/F736</f>
        <v>355.60333333333335</v>
      </c>
      <c r="H736" s="38">
        <f>'linked - DO NOT USE or DELETE'!W66</f>
        <v>42672.4</v>
      </c>
      <c r="J736" s="387"/>
      <c r="K736" s="388"/>
      <c r="L736" s="388"/>
      <c r="M736" s="388"/>
      <c r="N736" s="388"/>
      <c r="O736" s="388"/>
      <c r="P736" s="388"/>
      <c r="Q736" s="389"/>
    </row>
    <row r="737" spans="1:17" x14ac:dyDescent="0.25">
      <c r="A737" s="24">
        <f>A$9</f>
        <v>1542</v>
      </c>
      <c r="B737" s="291">
        <f t="shared" si="153"/>
        <v>4.8979591836734691E-2</v>
      </c>
      <c r="C737" s="61">
        <f t="shared" si="154"/>
        <v>5</v>
      </c>
      <c r="D737" s="29">
        <v>1</v>
      </c>
      <c r="E737" s="26">
        <f t="shared" ref="E737" si="155">TREND($E$733:$E$735,$C$733:$C$735,C737)</f>
        <v>164.01322751322752</v>
      </c>
      <c r="F737" s="24">
        <f t="shared" ref="F737:F742" si="156">D737*E737</f>
        <v>164.01322751322752</v>
      </c>
      <c r="G737" s="27">
        <v>403</v>
      </c>
      <c r="H737" s="38">
        <f t="shared" ref="H737:H742" si="157">F737*G737</f>
        <v>66097.33068783069</v>
      </c>
      <c r="J737" s="387"/>
      <c r="K737" s="388"/>
      <c r="L737" s="388"/>
      <c r="M737" s="388"/>
      <c r="N737" s="388"/>
      <c r="O737" s="388"/>
      <c r="P737" s="388"/>
      <c r="Q737" s="389"/>
    </row>
    <row r="738" spans="1:17" x14ac:dyDescent="0.25">
      <c r="A738" s="24">
        <f>A$10</f>
        <v>1592</v>
      </c>
      <c r="B738" s="291">
        <f t="shared" si="153"/>
        <v>3.2425421530479899E-2</v>
      </c>
      <c r="C738" s="23">
        <f t="shared" si="154"/>
        <v>6</v>
      </c>
      <c r="D738" s="168">
        <v>2</v>
      </c>
      <c r="E738" s="169">
        <f>AVERAGE(E$733:E$737)</f>
        <v>146.51058201058203</v>
      </c>
      <c r="F738" s="222">
        <f t="shared" si="156"/>
        <v>293.02116402116405</v>
      </c>
      <c r="G738" s="212">
        <v>511.49</v>
      </c>
      <c r="H738" s="236">
        <f t="shared" si="157"/>
        <v>149877.39518518522</v>
      </c>
      <c r="J738" s="387"/>
      <c r="K738" s="388"/>
      <c r="L738" s="388"/>
      <c r="M738" s="388"/>
      <c r="N738" s="388"/>
      <c r="O738" s="388"/>
      <c r="P738" s="388"/>
      <c r="Q738" s="389"/>
    </row>
    <row r="739" spans="1:17" x14ac:dyDescent="0.25">
      <c r="A739" s="24">
        <f>A$11</f>
        <v>1642</v>
      </c>
      <c r="B739" s="291">
        <f t="shared" si="153"/>
        <v>3.1407035175879394E-2</v>
      </c>
      <c r="C739" s="23">
        <f t="shared" si="154"/>
        <v>7</v>
      </c>
      <c r="D739" s="168">
        <v>3</v>
      </c>
      <c r="E739" s="169">
        <f t="shared" ref="E739:E742" si="158">AVERAGE(E$733:E$737)</f>
        <v>146.51058201058203</v>
      </c>
      <c r="F739" s="222">
        <f t="shared" si="156"/>
        <v>439.53174603174608</v>
      </c>
      <c r="G739" s="229">
        <f>'DDS Rates for Amend'!BJ9</f>
        <v>563</v>
      </c>
      <c r="H739" s="236">
        <f t="shared" si="157"/>
        <v>247456.37301587305</v>
      </c>
      <c r="I739" s="18" t="s">
        <v>20</v>
      </c>
      <c r="J739" s="387"/>
      <c r="K739" s="388"/>
      <c r="L739" s="388"/>
      <c r="M739" s="388"/>
      <c r="N739" s="388"/>
      <c r="O739" s="388"/>
      <c r="P739" s="388"/>
      <c r="Q739" s="389"/>
    </row>
    <row r="740" spans="1:17" x14ac:dyDescent="0.25">
      <c r="A740" s="24">
        <f>A$12</f>
        <v>1692</v>
      </c>
      <c r="B740" s="291">
        <f t="shared" si="153"/>
        <v>3.0450669914738125E-2</v>
      </c>
      <c r="C740" s="23">
        <f t="shared" si="154"/>
        <v>8</v>
      </c>
      <c r="D740" s="168">
        <v>1</v>
      </c>
      <c r="E740" s="169">
        <f t="shared" si="158"/>
        <v>146.51058201058203</v>
      </c>
      <c r="F740" s="222">
        <f t="shared" si="156"/>
        <v>146.51058201058203</v>
      </c>
      <c r="G740" s="229">
        <f>'DDS Rates for Amend'!BJ10</f>
        <v>572.51</v>
      </c>
      <c r="H740" s="236">
        <f t="shared" si="157"/>
        <v>83878.773306878313</v>
      </c>
      <c r="I740" s="18">
        <v>2015</v>
      </c>
      <c r="J740" s="387"/>
      <c r="K740" s="388"/>
      <c r="L740" s="388"/>
      <c r="M740" s="388"/>
      <c r="N740" s="388"/>
      <c r="O740" s="388"/>
      <c r="P740" s="388"/>
      <c r="Q740" s="389"/>
    </row>
    <row r="741" spans="1:17" x14ac:dyDescent="0.25">
      <c r="A741" s="24">
        <f>A$13</f>
        <v>1722</v>
      </c>
      <c r="B741" s="291">
        <f t="shared" si="153"/>
        <v>1.7730496453900711E-2</v>
      </c>
      <c r="C741" s="23">
        <f t="shared" si="154"/>
        <v>9</v>
      </c>
      <c r="D741" s="168">
        <v>1</v>
      </c>
      <c r="E741" s="169">
        <f t="shared" si="158"/>
        <v>146.51058201058203</v>
      </c>
      <c r="F741" s="222">
        <f t="shared" si="156"/>
        <v>146.51058201058203</v>
      </c>
      <c r="G741" s="229">
        <f>'DDS Rates for Amend'!BJ11</f>
        <v>608.07000000000005</v>
      </c>
      <c r="H741" s="236">
        <f t="shared" si="157"/>
        <v>89088.689603174615</v>
      </c>
      <c r="J741" s="387"/>
      <c r="K741" s="388"/>
      <c r="L741" s="388"/>
      <c r="M741" s="388"/>
      <c r="N741" s="388"/>
      <c r="O741" s="388"/>
      <c r="P741" s="388"/>
      <c r="Q741" s="389"/>
    </row>
    <row r="742" spans="1:17" x14ac:dyDescent="0.25">
      <c r="A742" s="24">
        <f>A$14</f>
        <v>1752</v>
      </c>
      <c r="B742" s="291">
        <f t="shared" si="153"/>
        <v>1.7421602787456445E-2</v>
      </c>
      <c r="C742" s="23">
        <f t="shared" si="154"/>
        <v>10</v>
      </c>
      <c r="D742" s="168">
        <v>1</v>
      </c>
      <c r="E742" s="169">
        <f t="shared" si="158"/>
        <v>146.51058201058203</v>
      </c>
      <c r="F742" s="222">
        <f t="shared" si="156"/>
        <v>146.51058201058203</v>
      </c>
      <c r="G742" s="229">
        <f>'DDS Rates for Amend'!BJ12</f>
        <v>621.44754000000012</v>
      </c>
      <c r="H742" s="236">
        <f t="shared" si="157"/>
        <v>91048.640774444473</v>
      </c>
      <c r="J742" s="390"/>
      <c r="K742" s="391"/>
      <c r="L742" s="391"/>
      <c r="M742" s="391"/>
      <c r="N742" s="391"/>
      <c r="O742" s="391"/>
      <c r="P742" s="391"/>
      <c r="Q742" s="392"/>
    </row>
    <row r="743" spans="1:17" x14ac:dyDescent="0.25">
      <c r="C743"/>
      <c r="D743" s="161"/>
      <c r="E743" s="155"/>
      <c r="F743"/>
      <c r="G743"/>
      <c r="H743"/>
    </row>
    <row r="744" spans="1:17" x14ac:dyDescent="0.25">
      <c r="A744" s="376" t="s">
        <v>200</v>
      </c>
      <c r="B744" s="377"/>
      <c r="C744" s="377"/>
      <c r="D744" s="378"/>
      <c r="E744" s="153"/>
      <c r="F744" s="372"/>
      <c r="G744" s="372"/>
      <c r="H744" s="372"/>
    </row>
    <row r="745" spans="1:17" x14ac:dyDescent="0.25">
      <c r="A745" s="289" t="s">
        <v>91</v>
      </c>
      <c r="B745" s="289" t="s">
        <v>92</v>
      </c>
      <c r="C745" s="72" t="s">
        <v>312</v>
      </c>
      <c r="D745" s="160" t="s">
        <v>300</v>
      </c>
      <c r="E745" s="154" t="s">
        <v>301</v>
      </c>
      <c r="F745" s="42" t="s">
        <v>304</v>
      </c>
      <c r="G745" s="43" t="s">
        <v>302</v>
      </c>
      <c r="H745" s="72" t="s">
        <v>303</v>
      </c>
    </row>
    <row r="746" spans="1:17" x14ac:dyDescent="0.25">
      <c r="A746" s="24">
        <f>A$5</f>
        <v>1182</v>
      </c>
      <c r="B746" s="290"/>
      <c r="C746" s="58">
        <v>1</v>
      </c>
      <c r="D746" s="36">
        <f>'linked - DO NOT USE or DELETE'!D67</f>
        <v>151</v>
      </c>
      <c r="E746" s="25">
        <f>IF(F746=0,0,F746/D746)</f>
        <v>210.27152317880794</v>
      </c>
      <c r="F746" s="36">
        <f>'linked - DO NOT USE or DELETE'!F67</f>
        <v>31751</v>
      </c>
      <c r="G746" s="27">
        <f>H746/F746</f>
        <v>491.97091115240465</v>
      </c>
      <c r="H746" s="37">
        <f>'linked - DO NOT USE or DELETE'!H67</f>
        <v>15620568.4</v>
      </c>
      <c r="J746" s="393" t="s">
        <v>67</v>
      </c>
      <c r="K746" s="385"/>
      <c r="L746" s="385"/>
      <c r="M746" s="385"/>
      <c r="N746" s="385"/>
      <c r="O746" s="385"/>
      <c r="P746" s="385"/>
      <c r="Q746" s="386"/>
    </row>
    <row r="747" spans="1:17" x14ac:dyDescent="0.25">
      <c r="A747" s="24">
        <f>A$6</f>
        <v>1288</v>
      </c>
      <c r="B747" s="291">
        <f>(A747-A746)/A746</f>
        <v>8.9678510998307953E-2</v>
      </c>
      <c r="C747" s="61">
        <v>2</v>
      </c>
      <c r="D747" s="36">
        <f>'linked - DO NOT USE or DELETE'!I67</f>
        <v>141</v>
      </c>
      <c r="E747" s="25">
        <f>IF(F747=0,0,F747/D747)</f>
        <v>250.75886524822695</v>
      </c>
      <c r="F747" s="36">
        <f>'linked - DO NOT USE or DELETE'!K67</f>
        <v>35357</v>
      </c>
      <c r="G747" s="27">
        <f>H747/F747</f>
        <v>493.09678847187257</v>
      </c>
      <c r="H747" s="37">
        <f>'linked - DO NOT USE or DELETE'!M67</f>
        <v>17434423.149999999</v>
      </c>
      <c r="J747" s="387"/>
      <c r="K747" s="388"/>
      <c r="L747" s="388"/>
      <c r="M747" s="388"/>
      <c r="N747" s="388"/>
      <c r="O747" s="388"/>
      <c r="P747" s="388"/>
      <c r="Q747" s="389"/>
    </row>
    <row r="748" spans="1:17" x14ac:dyDescent="0.25">
      <c r="A748" s="24">
        <f>A$7</f>
        <v>1495</v>
      </c>
      <c r="B748" s="291">
        <f t="shared" ref="B748:B755" si="159">(A748-A747)/A747</f>
        <v>0.16071428571428573</v>
      </c>
      <c r="C748" s="61">
        <v>3</v>
      </c>
      <c r="D748" s="36">
        <f>'linked - DO NOT USE or DELETE'!N67</f>
        <v>129</v>
      </c>
      <c r="E748" s="25">
        <f>IF(F748=0,0,F748/D748)</f>
        <v>240.86821705426357</v>
      </c>
      <c r="F748" s="36">
        <f>'linked - DO NOT USE or DELETE'!P67</f>
        <v>31072</v>
      </c>
      <c r="G748" s="27">
        <f>H748/F748</f>
        <v>492.40509140061789</v>
      </c>
      <c r="H748" s="38">
        <f>'linked - DO NOT USE or DELETE'!R67</f>
        <v>15300011</v>
      </c>
      <c r="J748" s="387"/>
      <c r="K748" s="388"/>
      <c r="L748" s="388"/>
      <c r="M748" s="388"/>
      <c r="N748" s="388"/>
      <c r="O748" s="388"/>
      <c r="P748" s="388"/>
      <c r="Q748" s="389"/>
    </row>
    <row r="749" spans="1:17" x14ac:dyDescent="0.25">
      <c r="A749" s="24">
        <f>A$8</f>
        <v>1470</v>
      </c>
      <c r="B749" s="291">
        <f t="shared" si="159"/>
        <v>-1.6722408026755852E-2</v>
      </c>
      <c r="C749" s="61">
        <f t="shared" ref="C749:C755" si="160">C748+1</f>
        <v>4</v>
      </c>
      <c r="D749" s="36">
        <f>'linked - DO NOT USE or DELETE'!S67</f>
        <v>100</v>
      </c>
      <c r="E749" s="25">
        <f>IF(F749=0,0,F749/D749)</f>
        <v>202.62</v>
      </c>
      <c r="F749" s="36">
        <f>'linked - DO NOT USE or DELETE'!U67</f>
        <v>20262</v>
      </c>
      <c r="G749" s="27">
        <f>H749/F749</f>
        <v>497.08506218537161</v>
      </c>
      <c r="H749" s="38">
        <f>'linked - DO NOT USE or DELETE'!W67</f>
        <v>10071937.529999999</v>
      </c>
      <c r="J749" s="387"/>
      <c r="K749" s="388"/>
      <c r="L749" s="388"/>
      <c r="M749" s="388"/>
      <c r="N749" s="388"/>
      <c r="O749" s="388"/>
      <c r="P749" s="388"/>
      <c r="Q749" s="389"/>
    </row>
    <row r="750" spans="1:17" x14ac:dyDescent="0.25">
      <c r="A750" s="24">
        <f>A$9</f>
        <v>1542</v>
      </c>
      <c r="B750" s="291">
        <f t="shared" si="159"/>
        <v>4.8979591836734691E-2</v>
      </c>
      <c r="C750" s="61">
        <f t="shared" si="160"/>
        <v>5</v>
      </c>
      <c r="D750" s="29">
        <v>22</v>
      </c>
      <c r="E750" s="26">
        <f t="shared" ref="E750" si="161">TREND($E$746:$E$749,$C$746:$C$749,C750)</f>
        <v>217.91834693772779</v>
      </c>
      <c r="F750" s="24">
        <f t="shared" ref="F750:F755" si="162">D750*E750</f>
        <v>4794.2036326300113</v>
      </c>
      <c r="G750" s="27">
        <v>495</v>
      </c>
      <c r="H750" s="38">
        <f t="shared" ref="H750:H755" si="163">F750*G750</f>
        <v>2373130.7981518554</v>
      </c>
      <c r="J750" s="387"/>
      <c r="K750" s="388"/>
      <c r="L750" s="388"/>
      <c r="M750" s="388"/>
      <c r="N750" s="388"/>
      <c r="O750" s="388"/>
      <c r="P750" s="388"/>
      <c r="Q750" s="389"/>
    </row>
    <row r="751" spans="1:17" x14ac:dyDescent="0.25">
      <c r="A751" s="24">
        <f>A$10</f>
        <v>1592</v>
      </c>
      <c r="B751" s="291">
        <f t="shared" si="159"/>
        <v>3.2425421530479899E-2</v>
      </c>
      <c r="C751" s="23">
        <f t="shared" si="160"/>
        <v>6</v>
      </c>
      <c r="D751" s="168">
        <v>35</v>
      </c>
      <c r="E751" s="169">
        <f>TREND(E746:E750,C746:C750,C751)</f>
        <v>214.63382516468909</v>
      </c>
      <c r="F751" s="222">
        <f t="shared" si="162"/>
        <v>7512.1838807641179</v>
      </c>
      <c r="G751" s="212">
        <v>574</v>
      </c>
      <c r="H751" s="236">
        <f t="shared" si="163"/>
        <v>4311993.5475586038</v>
      </c>
      <c r="J751" s="387"/>
      <c r="K751" s="388"/>
      <c r="L751" s="388"/>
      <c r="M751" s="388"/>
      <c r="N751" s="388"/>
      <c r="O751" s="388"/>
      <c r="P751" s="388"/>
      <c r="Q751" s="389"/>
    </row>
    <row r="752" spans="1:17" x14ac:dyDescent="0.25">
      <c r="A752" s="24">
        <f>A$11</f>
        <v>1642</v>
      </c>
      <c r="B752" s="291">
        <f t="shared" si="159"/>
        <v>3.1407035175879394E-2</v>
      </c>
      <c r="C752" s="23">
        <f t="shared" si="160"/>
        <v>7</v>
      </c>
      <c r="D752" s="168">
        <v>35</v>
      </c>
      <c r="E752" s="169">
        <f>TREND(E746:E750,C746:C750,C752)</f>
        <v>211.34930339165038</v>
      </c>
      <c r="F752" s="222">
        <f t="shared" si="162"/>
        <v>7397.2256187077637</v>
      </c>
      <c r="G752" s="229">
        <f>'DDS Rates for Amend'!BK9</f>
        <v>624</v>
      </c>
      <c r="H752" s="236">
        <f t="shared" si="163"/>
        <v>4615868.7860736446</v>
      </c>
      <c r="I752" s="18" t="s">
        <v>20</v>
      </c>
      <c r="J752" s="387"/>
      <c r="K752" s="388"/>
      <c r="L752" s="388"/>
      <c r="M752" s="388"/>
      <c r="N752" s="388"/>
      <c r="O752" s="388"/>
      <c r="P752" s="388"/>
      <c r="Q752" s="389"/>
    </row>
    <row r="753" spans="1:19" x14ac:dyDescent="0.25">
      <c r="A753" s="24">
        <f>A$12</f>
        <v>1692</v>
      </c>
      <c r="B753" s="291">
        <f t="shared" si="159"/>
        <v>3.0450669914738125E-2</v>
      </c>
      <c r="C753" s="23">
        <f t="shared" si="160"/>
        <v>8</v>
      </c>
      <c r="D753" s="168">
        <v>27</v>
      </c>
      <c r="E753" s="169">
        <f>TREND(E746:E750,C746:C750,C753)</f>
        <v>208.06478161861165</v>
      </c>
      <c r="F753" s="222">
        <f t="shared" si="162"/>
        <v>5617.7491037025147</v>
      </c>
      <c r="G753" s="229">
        <f>'DDS Rates for Amend'!BK10</f>
        <v>605</v>
      </c>
      <c r="H753" s="236">
        <f t="shared" si="163"/>
        <v>3398738.2077400214</v>
      </c>
      <c r="I753" s="18">
        <v>2015</v>
      </c>
      <c r="J753" s="387"/>
      <c r="K753" s="388"/>
      <c r="L753" s="388"/>
      <c r="M753" s="388"/>
      <c r="N753" s="388"/>
      <c r="O753" s="388"/>
      <c r="P753" s="388"/>
      <c r="Q753" s="389"/>
    </row>
    <row r="754" spans="1:19" x14ac:dyDescent="0.25">
      <c r="A754" s="24">
        <f>A$13</f>
        <v>1722</v>
      </c>
      <c r="B754" s="291">
        <f t="shared" si="159"/>
        <v>1.7730496453900711E-2</v>
      </c>
      <c r="C754" s="23">
        <f t="shared" si="160"/>
        <v>9</v>
      </c>
      <c r="D754" s="168">
        <v>26</v>
      </c>
      <c r="E754" s="169">
        <f>TREND(E746:E750,C746:C750,C754)</f>
        <v>204.78025984557291</v>
      </c>
      <c r="F754" s="222">
        <f t="shared" si="162"/>
        <v>5324.2867559848955</v>
      </c>
      <c r="G754" s="229">
        <f>'DDS Rates for Amend'!BK11</f>
        <v>627.15</v>
      </c>
      <c r="H754" s="236">
        <f t="shared" si="163"/>
        <v>3339126.4390159273</v>
      </c>
      <c r="J754" s="387"/>
      <c r="K754" s="388"/>
      <c r="L754" s="388"/>
      <c r="M754" s="388"/>
      <c r="N754" s="388"/>
      <c r="O754" s="388"/>
      <c r="P754" s="388"/>
      <c r="Q754" s="389"/>
    </row>
    <row r="755" spans="1:19" x14ac:dyDescent="0.25">
      <c r="A755" s="24">
        <f>A$14</f>
        <v>1752</v>
      </c>
      <c r="B755" s="291">
        <f t="shared" si="159"/>
        <v>1.7421602787456445E-2</v>
      </c>
      <c r="C755" s="23">
        <f t="shared" si="160"/>
        <v>10</v>
      </c>
      <c r="D755" s="168">
        <v>25</v>
      </c>
      <c r="E755" s="169">
        <f>TREND(E746:E750,C746:C750,C755)</f>
        <v>201.49573807253421</v>
      </c>
      <c r="F755" s="222">
        <f t="shared" si="162"/>
        <v>5037.3934518133556</v>
      </c>
      <c r="G755" s="229">
        <f>'DDS Rates for Amend'!BK12</f>
        <v>640.94730000000004</v>
      </c>
      <c r="H755" s="236">
        <f t="shared" si="163"/>
        <v>3228703.7319774507</v>
      </c>
      <c r="J755" s="390"/>
      <c r="K755" s="391"/>
      <c r="L755" s="391"/>
      <c r="M755" s="391"/>
      <c r="N755" s="391"/>
      <c r="O755" s="391"/>
      <c r="P755" s="391"/>
      <c r="Q755" s="392"/>
    </row>
    <row r="756" spans="1:19" x14ac:dyDescent="0.25">
      <c r="C756"/>
      <c r="D756" s="161"/>
      <c r="E756" s="155"/>
      <c r="F756"/>
      <c r="G756"/>
      <c r="H756"/>
    </row>
    <row r="757" spans="1:19" x14ac:dyDescent="0.25">
      <c r="A757" s="376" t="s">
        <v>261</v>
      </c>
      <c r="B757" s="377"/>
      <c r="C757" s="377"/>
      <c r="D757" s="378"/>
      <c r="E757" s="153"/>
      <c r="F757" s="372"/>
      <c r="G757" s="372"/>
      <c r="H757" s="372"/>
    </row>
    <row r="758" spans="1:19" x14ac:dyDescent="0.25">
      <c r="A758" s="289" t="s">
        <v>91</v>
      </c>
      <c r="B758" s="289" t="s">
        <v>92</v>
      </c>
      <c r="C758" s="72" t="s">
        <v>312</v>
      </c>
      <c r="D758" s="160" t="s">
        <v>300</v>
      </c>
      <c r="E758" s="154" t="s">
        <v>301</v>
      </c>
      <c r="F758" s="42" t="s">
        <v>304</v>
      </c>
      <c r="G758" s="43" t="s">
        <v>302</v>
      </c>
      <c r="H758" s="72" t="s">
        <v>303</v>
      </c>
    </row>
    <row r="759" spans="1:19" x14ac:dyDescent="0.25">
      <c r="A759" s="24">
        <f>A$5</f>
        <v>1182</v>
      </c>
      <c r="B759" s="290"/>
      <c r="C759" s="58">
        <v>1</v>
      </c>
      <c r="D759" s="36">
        <f>'linked - DO NOT USE or DELETE'!D68</f>
        <v>80</v>
      </c>
      <c r="E759" s="25">
        <f>IF(F759=0,0,F759/D759)</f>
        <v>4427.2875000000004</v>
      </c>
      <c r="F759" s="36">
        <f>'linked - DO NOT USE or DELETE'!F68</f>
        <v>354183</v>
      </c>
      <c r="G759" s="27">
        <f>H759/F759</f>
        <v>5.5187205484170612</v>
      </c>
      <c r="H759" s="37">
        <f>'linked - DO NOT USE or DELETE'!H68</f>
        <v>1954637</v>
      </c>
      <c r="J759" s="384" t="s">
        <v>107</v>
      </c>
      <c r="K759" s="385"/>
      <c r="L759" s="385"/>
      <c r="M759" s="385"/>
      <c r="N759" s="385"/>
      <c r="O759" s="385"/>
      <c r="P759" s="385"/>
      <c r="Q759" s="386"/>
    </row>
    <row r="760" spans="1:19" x14ac:dyDescent="0.25">
      <c r="A760" s="24">
        <f>A$6</f>
        <v>1288</v>
      </c>
      <c r="B760" s="291">
        <f>(A760-A759)/A759</f>
        <v>8.9678510998307953E-2</v>
      </c>
      <c r="C760" s="61">
        <v>2</v>
      </c>
      <c r="D760" s="36">
        <f>'linked - DO NOT USE or DELETE'!I68</f>
        <v>99</v>
      </c>
      <c r="E760" s="25">
        <f>IF(F760=0,0,F760/D760)</f>
        <v>5112.6565656565654</v>
      </c>
      <c r="F760" s="36">
        <f>'linked - DO NOT USE or DELETE'!K68</f>
        <v>506153</v>
      </c>
      <c r="G760" s="27">
        <f>H760/F760</f>
        <v>5.5170659859765721</v>
      </c>
      <c r="H760" s="37">
        <f>'linked - DO NOT USE or DELETE'!M68</f>
        <v>2792479.5</v>
      </c>
      <c r="J760" s="387"/>
      <c r="K760" s="388"/>
      <c r="L760" s="388"/>
      <c r="M760" s="388"/>
      <c r="N760" s="388"/>
      <c r="O760" s="388"/>
      <c r="P760" s="388"/>
      <c r="Q760" s="389"/>
    </row>
    <row r="761" spans="1:19" x14ac:dyDescent="0.25">
      <c r="A761" s="24">
        <f>A$7</f>
        <v>1495</v>
      </c>
      <c r="B761" s="291">
        <f t="shared" ref="B761:B768" si="164">(A761-A760)/A760</f>
        <v>0.16071428571428573</v>
      </c>
      <c r="C761" s="61">
        <v>3</v>
      </c>
      <c r="D761" s="36">
        <f>'linked - DO NOT USE or DELETE'!N68</f>
        <v>129</v>
      </c>
      <c r="E761" s="25">
        <f>IF(F761=0,0,F761/D761)</f>
        <v>5904.7054263565888</v>
      </c>
      <c r="F761" s="36">
        <f>'linked - DO NOT USE or DELETE'!P68</f>
        <v>761707</v>
      </c>
      <c r="G761" s="27">
        <f>H761/F761</f>
        <v>5.4834398265999917</v>
      </c>
      <c r="H761" s="38">
        <f>'linked - DO NOT USE or DELETE'!R68</f>
        <v>4176774.5</v>
      </c>
      <c r="J761" s="387"/>
      <c r="K761" s="388"/>
      <c r="L761" s="388"/>
      <c r="M761" s="388"/>
      <c r="N761" s="388"/>
      <c r="O761" s="388"/>
      <c r="P761" s="388"/>
      <c r="Q761" s="389"/>
    </row>
    <row r="762" spans="1:19" x14ac:dyDescent="0.25">
      <c r="A762" s="24">
        <f>A$8</f>
        <v>1470</v>
      </c>
      <c r="B762" s="291">
        <f t="shared" si="164"/>
        <v>-1.6722408026755852E-2</v>
      </c>
      <c r="C762" s="61">
        <f t="shared" ref="C762:C768" si="165">C761+1</f>
        <v>4</v>
      </c>
      <c r="D762" s="36">
        <f>'linked - DO NOT USE or DELETE'!S68</f>
        <v>189</v>
      </c>
      <c r="E762" s="25">
        <f>IF(F762=0,0,F762/D762)</f>
        <v>7997.7724867724864</v>
      </c>
      <c r="F762" s="36">
        <f>'linked - DO NOT USE or DELETE'!U68</f>
        <v>1511579</v>
      </c>
      <c r="G762" s="27">
        <f>H762/F762</f>
        <v>5.4793979011351706</v>
      </c>
      <c r="H762" s="38">
        <f>'linked - DO NOT USE or DELETE'!W68</f>
        <v>8282542.7999999998</v>
      </c>
      <c r="J762" s="387"/>
      <c r="K762" s="388"/>
      <c r="L762" s="388"/>
      <c r="M762" s="388"/>
      <c r="N762" s="388"/>
      <c r="O762" s="388"/>
      <c r="P762" s="388"/>
      <c r="Q762" s="389"/>
    </row>
    <row r="763" spans="1:19" x14ac:dyDescent="0.25">
      <c r="A763" s="24">
        <f>A$9</f>
        <v>1542</v>
      </c>
      <c r="B763" s="291">
        <f t="shared" si="164"/>
        <v>4.8979591836734691E-2</v>
      </c>
      <c r="C763" s="61">
        <f t="shared" si="165"/>
        <v>5</v>
      </c>
      <c r="D763" s="36">
        <f>'linked - DO NOT USE or DELETE'!X68</f>
        <v>299</v>
      </c>
      <c r="E763" s="25">
        <f>IF(F763=0,0,F763/D763)</f>
        <v>4991.6555183946484</v>
      </c>
      <c r="F763" s="36">
        <f>'linked - DO NOT USE or DELETE'!Z68</f>
        <v>1492505</v>
      </c>
      <c r="G763" s="27">
        <f>H763/F763</f>
        <v>5.456922422370444</v>
      </c>
      <c r="H763" s="38">
        <f>'linked - DO NOT USE or DELETE'!AB68</f>
        <v>8144484</v>
      </c>
      <c r="J763" s="387"/>
      <c r="K763" s="388"/>
      <c r="L763" s="388"/>
      <c r="M763" s="388"/>
      <c r="N763" s="388"/>
      <c r="O763" s="388"/>
      <c r="P763" s="388"/>
      <c r="Q763" s="389"/>
    </row>
    <row r="764" spans="1:19" x14ac:dyDescent="0.25">
      <c r="A764" s="24">
        <f>A$10</f>
        <v>1592</v>
      </c>
      <c r="B764" s="291">
        <f t="shared" si="164"/>
        <v>3.2425421530479899E-2</v>
      </c>
      <c r="C764" s="23">
        <f t="shared" si="165"/>
        <v>6</v>
      </c>
      <c r="D764" s="168">
        <f>TREND(D$759:D$762,A$759:A$762,A764)/2</f>
        <v>92.429612237531956</v>
      </c>
      <c r="E764" s="169">
        <f>E763</f>
        <v>4991.6555183946484</v>
      </c>
      <c r="F764" s="168">
        <f>D764*E764</f>
        <v>461376.78398855391</v>
      </c>
      <c r="G764" s="165">
        <v>5.46</v>
      </c>
      <c r="H764" s="170">
        <f>F764*G764</f>
        <v>2519117.2405775045</v>
      </c>
      <c r="J764" s="387"/>
      <c r="K764" s="388"/>
      <c r="L764" s="388"/>
      <c r="M764" s="388"/>
      <c r="N764" s="388"/>
      <c r="O764" s="388"/>
      <c r="P764" s="388"/>
      <c r="Q764" s="389"/>
      <c r="S764" s="166">
        <f>D763*(1+'Non Factor D Back Up'!B18)</f>
        <v>308.69520103761351</v>
      </c>
    </row>
    <row r="765" spans="1:19" x14ac:dyDescent="0.25">
      <c r="A765" s="24">
        <f>A$11</f>
        <v>1642</v>
      </c>
      <c r="B765" s="291">
        <f t="shared" si="164"/>
        <v>3.1407035175879394E-2</v>
      </c>
      <c r="C765" s="23">
        <f t="shared" si="165"/>
        <v>7</v>
      </c>
      <c r="D765" s="168">
        <f t="shared" ref="D765" si="166">TREND(D$759:D$762,A$759:A$762,A765)/2</f>
        <v>98.925777776123994</v>
      </c>
      <c r="E765" s="169">
        <f t="shared" ref="E765:E768" si="167">E764</f>
        <v>4991.6555183946484</v>
      </c>
      <c r="F765" s="168">
        <f t="shared" ref="F765:F768" si="168">D765*E765</f>
        <v>493803.40454767202</v>
      </c>
      <c r="G765" s="229">
        <f>'DDS Rates for Amend'!AW9</f>
        <v>5.93</v>
      </c>
      <c r="H765" s="170">
        <f>F765*G765</f>
        <v>2928254.188967695</v>
      </c>
      <c r="I765" s="18" t="s">
        <v>20</v>
      </c>
      <c r="J765" s="387"/>
      <c r="K765" s="388"/>
      <c r="L765" s="388"/>
      <c r="M765" s="388"/>
      <c r="N765" s="388"/>
      <c r="O765" s="388"/>
      <c r="P765" s="388"/>
      <c r="Q765" s="389"/>
      <c r="S765" s="166">
        <f>S764*(1+'Non Factor D Back Up'!B19)</f>
        <v>318.39040207522697</v>
      </c>
    </row>
    <row r="766" spans="1:19" x14ac:dyDescent="0.25">
      <c r="A766" s="24">
        <f>A$12</f>
        <v>1692</v>
      </c>
      <c r="B766" s="291">
        <f t="shared" si="164"/>
        <v>3.0450669914738125E-2</v>
      </c>
      <c r="C766" s="23">
        <f t="shared" si="165"/>
        <v>8</v>
      </c>
      <c r="D766" s="168">
        <v>128</v>
      </c>
      <c r="E766" s="169">
        <v>3220</v>
      </c>
      <c r="F766" s="168">
        <f t="shared" si="168"/>
        <v>412160</v>
      </c>
      <c r="G766" s="229">
        <f>'DDS Rates for Amend'!AW10</f>
        <v>5.97</v>
      </c>
      <c r="H766" s="170">
        <f>F766*G766</f>
        <v>2460595.1999999997</v>
      </c>
      <c r="I766" s="18">
        <v>2015</v>
      </c>
      <c r="J766" s="387"/>
      <c r="K766" s="388"/>
      <c r="L766" s="388"/>
      <c r="M766" s="388"/>
      <c r="N766" s="388"/>
      <c r="O766" s="388"/>
      <c r="P766" s="388"/>
      <c r="Q766" s="389"/>
      <c r="S766" s="166">
        <f>S765*(1+'Non Factor D Back Up'!B20)</f>
        <v>328.08560311284049</v>
      </c>
    </row>
    <row r="767" spans="1:19" x14ac:dyDescent="0.25">
      <c r="A767" s="24">
        <f>A$13</f>
        <v>1722</v>
      </c>
      <c r="B767" s="291">
        <f t="shared" si="164"/>
        <v>1.7730496453900711E-2</v>
      </c>
      <c r="C767" s="23">
        <f t="shared" si="165"/>
        <v>9</v>
      </c>
      <c r="D767" s="168">
        <v>130</v>
      </c>
      <c r="E767" s="169">
        <f t="shared" si="167"/>
        <v>3220</v>
      </c>
      <c r="F767" s="168">
        <f t="shared" si="168"/>
        <v>418600</v>
      </c>
      <c r="G767" s="229">
        <f>'DDS Rates for Amend'!AW11</f>
        <v>5.9879099999999994</v>
      </c>
      <c r="H767" s="170">
        <f>F767*G767</f>
        <v>2506539.1259999997</v>
      </c>
      <c r="J767" s="387"/>
      <c r="K767" s="388"/>
      <c r="L767" s="388"/>
      <c r="M767" s="388"/>
      <c r="N767" s="388"/>
      <c r="O767" s="388"/>
      <c r="P767" s="388"/>
      <c r="Q767" s="389"/>
      <c r="S767" s="166">
        <f>S766*(1+'Non Factor D Back Up'!B21)</f>
        <v>333.90272373540859</v>
      </c>
    </row>
    <row r="768" spans="1:19" x14ac:dyDescent="0.25">
      <c r="A768" s="24">
        <f>A$14</f>
        <v>1752</v>
      </c>
      <c r="B768" s="291">
        <f t="shared" si="164"/>
        <v>1.7421602787456445E-2</v>
      </c>
      <c r="C768" s="23">
        <f t="shared" si="165"/>
        <v>10</v>
      </c>
      <c r="D768" s="168">
        <v>120</v>
      </c>
      <c r="E768" s="169">
        <f t="shared" si="167"/>
        <v>3220</v>
      </c>
      <c r="F768" s="168">
        <f t="shared" si="168"/>
        <v>386400</v>
      </c>
      <c r="G768" s="229">
        <f>'DDS Rates for Amend'!AW12</f>
        <v>6.1196440199999991</v>
      </c>
      <c r="H768" s="170">
        <f>F768*G768</f>
        <v>2364630.4493279997</v>
      </c>
      <c r="J768" s="390"/>
      <c r="K768" s="391"/>
      <c r="L768" s="391"/>
      <c r="M768" s="391"/>
      <c r="N768" s="391"/>
      <c r="O768" s="391"/>
      <c r="P768" s="391"/>
      <c r="Q768" s="392"/>
      <c r="S768" s="166">
        <f>S767*(1+'Non Factor D Back Up'!B22)</f>
        <v>339.71984435797668</v>
      </c>
    </row>
    <row r="769" spans="1:10" x14ac:dyDescent="0.25">
      <c r="C769"/>
      <c r="D769" s="161"/>
      <c r="E769" s="155"/>
      <c r="F769"/>
      <c r="G769"/>
      <c r="H769"/>
    </row>
    <row r="770" spans="1:10" x14ac:dyDescent="0.25">
      <c r="A770" s="376" t="s">
        <v>202</v>
      </c>
      <c r="B770" s="377"/>
      <c r="C770" s="377"/>
      <c r="D770" s="378"/>
      <c r="E770" s="153"/>
      <c r="F770" s="372"/>
      <c r="G770" s="372"/>
      <c r="H770" s="372"/>
      <c r="J770" s="171"/>
    </row>
    <row r="771" spans="1:10" x14ac:dyDescent="0.25">
      <c r="A771" s="289" t="s">
        <v>91</v>
      </c>
      <c r="B771" s="289" t="s">
        <v>92</v>
      </c>
      <c r="C771" s="72" t="s">
        <v>312</v>
      </c>
      <c r="D771" s="160" t="s">
        <v>300</v>
      </c>
      <c r="E771" s="154" t="s">
        <v>301</v>
      </c>
      <c r="F771" s="42" t="s">
        <v>304</v>
      </c>
      <c r="G771" s="43" t="s">
        <v>302</v>
      </c>
      <c r="H771" s="72" t="s">
        <v>303</v>
      </c>
      <c r="J771" s="174"/>
    </row>
    <row r="772" spans="1:10" x14ac:dyDescent="0.25">
      <c r="A772" s="24">
        <f>A$5</f>
        <v>1182</v>
      </c>
      <c r="B772" s="290"/>
      <c r="C772" s="58">
        <v>1</v>
      </c>
      <c r="D772" s="36">
        <f>'linked - DO NOT USE or DELETE'!D70</f>
        <v>28</v>
      </c>
      <c r="E772" s="25">
        <f>IF(F772=0,0,F772/D772)</f>
        <v>284.21428571428572</v>
      </c>
      <c r="F772" s="36">
        <f>'linked - DO NOT USE or DELETE'!F70</f>
        <v>7958</v>
      </c>
      <c r="G772" s="27">
        <f>H772/F772</f>
        <v>217</v>
      </c>
      <c r="H772" s="37">
        <f>'linked - DO NOT USE or DELETE'!H70</f>
        <v>1726886</v>
      </c>
      <c r="J772" s="171"/>
    </row>
    <row r="773" spans="1:10" x14ac:dyDescent="0.25">
      <c r="A773" s="24">
        <f>A$6</f>
        <v>1288</v>
      </c>
      <c r="B773" s="291">
        <f>(A773-A772)/A772</f>
        <v>8.9678510998307953E-2</v>
      </c>
      <c r="C773" s="61">
        <v>2</v>
      </c>
      <c r="D773" s="36">
        <f>'linked - DO NOT USE or DELETE'!I70</f>
        <v>24</v>
      </c>
      <c r="E773" s="25">
        <f>IF(F773=0,0,F773/D773)</f>
        <v>326.29166666666669</v>
      </c>
      <c r="F773" s="36">
        <f>'linked - DO NOT USE or DELETE'!K70</f>
        <v>7831</v>
      </c>
      <c r="G773" s="27">
        <f>H773/F773</f>
        <v>217</v>
      </c>
      <c r="H773" s="37">
        <f>'linked - DO NOT USE or DELETE'!M70</f>
        <v>1699327</v>
      </c>
    </row>
    <row r="774" spans="1:10" x14ac:dyDescent="0.25">
      <c r="A774" s="24">
        <f>A$7</f>
        <v>1495</v>
      </c>
      <c r="B774" s="291">
        <f t="shared" ref="B774:B781" si="169">(A774-A773)/A773</f>
        <v>0.16071428571428573</v>
      </c>
      <c r="C774" s="61">
        <v>3</v>
      </c>
      <c r="D774" s="36">
        <f>'linked - DO NOT USE or DELETE'!N70</f>
        <v>24</v>
      </c>
      <c r="E774" s="25">
        <f>IF(F774=0,0,F774/D774)</f>
        <v>261.41666666666669</v>
      </c>
      <c r="F774" s="36">
        <f>'linked - DO NOT USE or DELETE'!P70</f>
        <v>6274</v>
      </c>
      <c r="G774" s="27">
        <f>H774/F774</f>
        <v>217</v>
      </c>
      <c r="H774" s="38">
        <f>'linked - DO NOT USE or DELETE'!R70</f>
        <v>1361458</v>
      </c>
      <c r="J774" s="171"/>
    </row>
    <row r="775" spans="1:10" x14ac:dyDescent="0.25">
      <c r="A775" s="24">
        <f>A$8</f>
        <v>1470</v>
      </c>
      <c r="B775" s="291">
        <f t="shared" si="169"/>
        <v>-1.6722408026755852E-2</v>
      </c>
      <c r="C775" s="61">
        <f t="shared" ref="C775:C781" si="170">C774+1</f>
        <v>4</v>
      </c>
      <c r="D775" s="36">
        <f>'linked - DO NOT USE or DELETE'!S70</f>
        <v>23</v>
      </c>
      <c r="E775" s="25">
        <f>IF(F775=0,0,F775/D775)</f>
        <v>224.30434782608697</v>
      </c>
      <c r="F775" s="36">
        <f>'linked - DO NOT USE or DELETE'!U70</f>
        <v>5159</v>
      </c>
      <c r="G775" s="27">
        <f>H775/F775</f>
        <v>217</v>
      </c>
      <c r="H775" s="38">
        <f>'linked - DO NOT USE or DELETE'!W70</f>
        <v>1119503</v>
      </c>
    </row>
    <row r="776" spans="1:10" x14ac:dyDescent="0.25">
      <c r="A776" s="24">
        <f>A$9</f>
        <v>1542</v>
      </c>
      <c r="B776" s="291">
        <f t="shared" si="169"/>
        <v>4.8979591836734691E-2</v>
      </c>
      <c r="C776" s="61">
        <f t="shared" si="170"/>
        <v>5</v>
      </c>
      <c r="D776" s="36">
        <f>'linked - DO NOT USE or DELETE'!X70</f>
        <v>15</v>
      </c>
      <c r="E776" s="25">
        <f>IF(F776=0,0,F776/D776)</f>
        <v>319.93333333333334</v>
      </c>
      <c r="F776" s="36">
        <f>'linked - DO NOT USE or DELETE'!Z70</f>
        <v>4799</v>
      </c>
      <c r="G776" s="27">
        <f>H776/F776</f>
        <v>217</v>
      </c>
      <c r="H776" s="38">
        <f>'linked - DO NOT USE or DELETE'!AB70</f>
        <v>1041383</v>
      </c>
    </row>
    <row r="777" spans="1:10" x14ac:dyDescent="0.25">
      <c r="A777" s="24">
        <f>A$10</f>
        <v>1592</v>
      </c>
      <c r="B777" s="291">
        <f t="shared" si="169"/>
        <v>3.2425421530479899E-2</v>
      </c>
      <c r="C777" s="23">
        <f t="shared" si="170"/>
        <v>6</v>
      </c>
      <c r="D777" s="168">
        <v>12</v>
      </c>
      <c r="E777" s="169">
        <f>TREND(E772:E776,C772:C776,C777)</f>
        <v>274.06729296066248</v>
      </c>
      <c r="F777" s="168">
        <f>D777*E777</f>
        <v>3288.8075155279498</v>
      </c>
      <c r="G777" s="165">
        <v>228</v>
      </c>
      <c r="H777" s="170">
        <f>F777*G777</f>
        <v>749848.11354037258</v>
      </c>
      <c r="I777" s="18" t="s">
        <v>15</v>
      </c>
    </row>
    <row r="778" spans="1:10" x14ac:dyDescent="0.25">
      <c r="A778" s="24">
        <f>A$11</f>
        <v>1642</v>
      </c>
      <c r="B778" s="291">
        <f t="shared" si="169"/>
        <v>3.1407035175879394E-2</v>
      </c>
      <c r="C778" s="23">
        <f t="shared" si="170"/>
        <v>7</v>
      </c>
      <c r="D778" s="168">
        <v>12</v>
      </c>
      <c r="E778" s="169">
        <f>TREND(E772:E776,C772:C776,C778)</f>
        <v>271.01237060041404</v>
      </c>
      <c r="F778" s="168">
        <f>D778*E778</f>
        <v>3252.1484472049688</v>
      </c>
      <c r="G778" s="229">
        <f>'DDS Rates for Amend'!CA9</f>
        <v>244.41</v>
      </c>
      <c r="H778" s="170">
        <f>F778*G778</f>
        <v>794857.6019813664</v>
      </c>
      <c r="I778" s="18" t="s">
        <v>15</v>
      </c>
    </row>
    <row r="779" spans="1:10" x14ac:dyDescent="0.25">
      <c r="A779" s="24">
        <f>A$12</f>
        <v>1692</v>
      </c>
      <c r="B779" s="291">
        <f t="shared" si="169"/>
        <v>3.0450669914738125E-2</v>
      </c>
      <c r="C779" s="23">
        <f t="shared" si="170"/>
        <v>8</v>
      </c>
      <c r="D779" s="168">
        <v>10</v>
      </c>
      <c r="E779" s="169">
        <f>TREND(E772:E776,C772:C776,C779)</f>
        <v>267.9574482401656</v>
      </c>
      <c r="F779" s="168">
        <f>D779*E779</f>
        <v>2679.574482401656</v>
      </c>
      <c r="G779" s="229">
        <f>'DDS Rates for Amend'!CA10</f>
        <v>264.26</v>
      </c>
      <c r="H779" s="170">
        <f>F779*G779</f>
        <v>708104.35271946155</v>
      </c>
      <c r="I779" s="18">
        <v>2015</v>
      </c>
    </row>
    <row r="780" spans="1:10" x14ac:dyDescent="0.25">
      <c r="A780" s="24">
        <f>A$13</f>
        <v>1722</v>
      </c>
      <c r="B780" s="291">
        <f t="shared" si="169"/>
        <v>1.7730496453900711E-2</v>
      </c>
      <c r="C780" s="23">
        <f t="shared" si="170"/>
        <v>9</v>
      </c>
      <c r="D780" s="168">
        <v>12</v>
      </c>
      <c r="E780" s="169">
        <f>TREND(E772:E776,C772:C776,C780)</f>
        <v>264.90252587991716</v>
      </c>
      <c r="F780" s="168">
        <f>D780*E780</f>
        <v>3178.8303105590057</v>
      </c>
      <c r="G780" s="229">
        <f>'DDS Rates for Amend'!CA11</f>
        <v>266.77999999999997</v>
      </c>
      <c r="H780" s="170">
        <f>F780*G780</f>
        <v>848048.35025093146</v>
      </c>
      <c r="I780" s="18" t="s">
        <v>15</v>
      </c>
    </row>
    <row r="781" spans="1:10" x14ac:dyDescent="0.25">
      <c r="A781" s="24">
        <f>A$14</f>
        <v>1752</v>
      </c>
      <c r="B781" s="291">
        <f t="shared" si="169"/>
        <v>1.7421602787456445E-2</v>
      </c>
      <c r="C781" s="23">
        <f t="shared" si="170"/>
        <v>10</v>
      </c>
      <c r="D781" s="168">
        <v>12</v>
      </c>
      <c r="E781" s="169">
        <f>TREND(E772:E776,C772:C776,C781)</f>
        <v>261.84760351966872</v>
      </c>
      <c r="F781" s="168">
        <f>D781*E781</f>
        <v>3142.1712422360247</v>
      </c>
      <c r="G781" s="229">
        <f>'DDS Rates for Amend'!CA12</f>
        <v>272.64915999999999</v>
      </c>
      <c r="H781" s="170">
        <f>F781*G781</f>
        <v>856710.3497718086</v>
      </c>
      <c r="I781" s="18" t="s">
        <v>15</v>
      </c>
    </row>
    <row r="782" spans="1:10" x14ac:dyDescent="0.25">
      <c r="C782"/>
      <c r="D782" s="161"/>
      <c r="E782" s="155"/>
      <c r="F782"/>
      <c r="G782"/>
      <c r="H782"/>
    </row>
    <row r="783" spans="1:10" x14ac:dyDescent="0.25">
      <c r="A783" s="376" t="s">
        <v>203</v>
      </c>
      <c r="B783" s="377"/>
      <c r="C783" s="377"/>
      <c r="D783" s="378"/>
      <c r="E783" s="153"/>
      <c r="F783" s="372"/>
      <c r="G783" s="372"/>
      <c r="H783" s="372"/>
    </row>
    <row r="784" spans="1:10" x14ac:dyDescent="0.25">
      <c r="A784" s="289" t="s">
        <v>91</v>
      </c>
      <c r="B784" s="289" t="s">
        <v>92</v>
      </c>
      <c r="C784" s="72" t="s">
        <v>312</v>
      </c>
      <c r="D784" s="160" t="s">
        <v>300</v>
      </c>
      <c r="E784" s="154" t="s">
        <v>301</v>
      </c>
      <c r="F784" s="42" t="s">
        <v>304</v>
      </c>
      <c r="G784" s="43" t="s">
        <v>302</v>
      </c>
      <c r="H784" s="72" t="s">
        <v>303</v>
      </c>
    </row>
    <row r="785" spans="1:17" x14ac:dyDescent="0.25">
      <c r="A785" s="24">
        <f>A$5</f>
        <v>1182</v>
      </c>
      <c r="B785" s="290"/>
      <c r="C785" s="58">
        <v>1</v>
      </c>
      <c r="D785" s="36">
        <f>'linked - DO NOT USE or DELETE'!D71</f>
        <v>18</v>
      </c>
      <c r="E785" s="25">
        <f>IF(F785=0,0,F785/D785)</f>
        <v>288.77777777777777</v>
      </c>
      <c r="F785" s="36">
        <f>'linked - DO NOT USE or DELETE'!F71</f>
        <v>5198</v>
      </c>
      <c r="G785" s="27">
        <f>H785/F785</f>
        <v>343.99923047325893</v>
      </c>
      <c r="H785" s="37">
        <f>'linked - DO NOT USE or DELETE'!H71</f>
        <v>1788108</v>
      </c>
      <c r="J785" s="384" t="s">
        <v>56</v>
      </c>
      <c r="K785" s="385"/>
      <c r="L785" s="385"/>
      <c r="M785" s="385"/>
      <c r="N785" s="385"/>
      <c r="O785" s="385"/>
      <c r="P785" s="385"/>
      <c r="Q785" s="386"/>
    </row>
    <row r="786" spans="1:17" x14ac:dyDescent="0.25">
      <c r="A786" s="24">
        <f>A$6</f>
        <v>1288</v>
      </c>
      <c r="B786" s="291">
        <f>(A786-A785)/A785</f>
        <v>8.9678510998307953E-2</v>
      </c>
      <c r="C786" s="61">
        <v>2</v>
      </c>
      <c r="D786" s="36">
        <f>'linked - DO NOT USE or DELETE'!I71</f>
        <v>19</v>
      </c>
      <c r="E786" s="25">
        <f>IF(F786=0,0,F786/D786)</f>
        <v>264.68421052631578</v>
      </c>
      <c r="F786" s="36">
        <f>'linked - DO NOT USE or DELETE'!K71</f>
        <v>5029</v>
      </c>
      <c r="G786" s="27">
        <f>H786/F786</f>
        <v>343.52596540067611</v>
      </c>
      <c r="H786" s="37">
        <f>'linked - DO NOT USE or DELETE'!M71</f>
        <v>1727592.08</v>
      </c>
      <c r="J786" s="387"/>
      <c r="K786" s="388"/>
      <c r="L786" s="388"/>
      <c r="M786" s="388"/>
      <c r="N786" s="388"/>
      <c r="O786" s="388"/>
      <c r="P786" s="388"/>
      <c r="Q786" s="389"/>
    </row>
    <row r="787" spans="1:17" x14ac:dyDescent="0.25">
      <c r="A787" s="24">
        <f>A$7</f>
        <v>1495</v>
      </c>
      <c r="B787" s="291">
        <f t="shared" ref="B787:B794" si="171">(A787-A786)/A786</f>
        <v>0.16071428571428573</v>
      </c>
      <c r="C787" s="61">
        <v>3</v>
      </c>
      <c r="D787" s="36">
        <f>'linked - DO NOT USE or DELETE'!N71</f>
        <v>24</v>
      </c>
      <c r="E787" s="25">
        <f>IF(F787=0,0,F787/D787)</f>
        <v>295.375</v>
      </c>
      <c r="F787" s="36">
        <f>'linked - DO NOT USE or DELETE'!P71</f>
        <v>7089</v>
      </c>
      <c r="G787" s="27">
        <f>H787/F787</f>
        <v>344</v>
      </c>
      <c r="H787" s="38">
        <f>'linked - DO NOT USE or DELETE'!R71</f>
        <v>2438616</v>
      </c>
      <c r="J787" s="387"/>
      <c r="K787" s="388"/>
      <c r="L787" s="388"/>
      <c r="M787" s="388"/>
      <c r="N787" s="388"/>
      <c r="O787" s="388"/>
      <c r="P787" s="388"/>
      <c r="Q787" s="389"/>
    </row>
    <row r="788" spans="1:17" x14ac:dyDescent="0.25">
      <c r="A788" s="24">
        <f>A$8</f>
        <v>1470</v>
      </c>
      <c r="B788" s="291">
        <f t="shared" si="171"/>
        <v>-1.6722408026755852E-2</v>
      </c>
      <c r="C788" s="61">
        <f t="shared" ref="C788:C794" si="172">C787+1</f>
        <v>4</v>
      </c>
      <c r="D788" s="36">
        <f>'linked - DO NOT USE or DELETE'!S71</f>
        <v>26</v>
      </c>
      <c r="E788" s="25">
        <f>IF(F788=0,0,F788/D788)</f>
        <v>253.42307692307693</v>
      </c>
      <c r="F788" s="36">
        <f>'linked - DO NOT USE or DELETE'!U71</f>
        <v>6589</v>
      </c>
      <c r="G788" s="27">
        <f>H788/F788</f>
        <v>344</v>
      </c>
      <c r="H788" s="38">
        <f>'linked - DO NOT USE or DELETE'!W71</f>
        <v>2266616</v>
      </c>
      <c r="J788" s="387"/>
      <c r="K788" s="388"/>
      <c r="L788" s="388"/>
      <c r="M788" s="388"/>
      <c r="N788" s="388"/>
      <c r="O788" s="388"/>
      <c r="P788" s="388"/>
      <c r="Q788" s="389"/>
    </row>
    <row r="789" spans="1:17" x14ac:dyDescent="0.25">
      <c r="A789" s="24">
        <f>A$9</f>
        <v>1542</v>
      </c>
      <c r="B789" s="291">
        <f t="shared" si="171"/>
        <v>4.8979591836734691E-2</v>
      </c>
      <c r="C789" s="61">
        <f t="shared" si="172"/>
        <v>5</v>
      </c>
      <c r="D789" s="36">
        <f>'linked - DO NOT USE or DELETE'!X71</f>
        <v>26</v>
      </c>
      <c r="E789" s="25">
        <f>IF(F789=0,0,F789/D789)</f>
        <v>245.26923076923077</v>
      </c>
      <c r="F789" s="36">
        <f>'linked - DO NOT USE or DELETE'!Z71</f>
        <v>6377</v>
      </c>
      <c r="G789" s="27">
        <f>H789/F789</f>
        <v>344</v>
      </c>
      <c r="H789" s="38">
        <f>'linked - DO NOT USE or DELETE'!AB71</f>
        <v>2193688</v>
      </c>
      <c r="J789" s="387"/>
      <c r="K789" s="388"/>
      <c r="L789" s="388"/>
      <c r="M789" s="388"/>
      <c r="N789" s="388"/>
      <c r="O789" s="388"/>
      <c r="P789" s="388"/>
      <c r="Q789" s="389"/>
    </row>
    <row r="790" spans="1:17" x14ac:dyDescent="0.25">
      <c r="A790" s="24">
        <f>A$10</f>
        <v>1592</v>
      </c>
      <c r="B790" s="291">
        <f t="shared" si="171"/>
        <v>3.2425421530479899E-2</v>
      </c>
      <c r="C790" s="23">
        <f t="shared" si="172"/>
        <v>6</v>
      </c>
      <c r="D790" s="238">
        <v>22</v>
      </c>
      <c r="E790" s="169">
        <f>TREND(E$786:E$789,C$786:C$789,C790)</f>
        <v>239.63866396761134</v>
      </c>
      <c r="F790" s="168">
        <f>D790*E790</f>
        <v>5272.0506072874496</v>
      </c>
      <c r="G790" s="165">
        <v>360</v>
      </c>
      <c r="H790" s="170">
        <f>F790*G790</f>
        <v>1897938.2186234819</v>
      </c>
      <c r="I790" s="18" t="s">
        <v>15</v>
      </c>
      <c r="J790" s="387"/>
      <c r="K790" s="388"/>
      <c r="L790" s="388"/>
      <c r="M790" s="388"/>
      <c r="N790" s="388"/>
      <c r="O790" s="388"/>
      <c r="P790" s="388"/>
      <c r="Q790" s="389"/>
    </row>
    <row r="791" spans="1:17" x14ac:dyDescent="0.25">
      <c r="A791" s="24">
        <f>A$11</f>
        <v>1642</v>
      </c>
      <c r="B791" s="291">
        <f t="shared" si="171"/>
        <v>3.1407035175879394E-2</v>
      </c>
      <c r="C791" s="23">
        <f t="shared" si="172"/>
        <v>7</v>
      </c>
      <c r="D791" s="238">
        <v>22</v>
      </c>
      <c r="E791" s="169">
        <f t="shared" ref="E791:E794" si="173">TREND(E$786:E$789,C$786:C$789,C791)</f>
        <v>229.61897773279355</v>
      </c>
      <c r="F791" s="168">
        <f>D791*E791</f>
        <v>5051.6175101214585</v>
      </c>
      <c r="G791" s="229">
        <f>'DDS Rates for Amend'!CB9</f>
        <v>390.23</v>
      </c>
      <c r="H791" s="170">
        <f>F791*G791</f>
        <v>1971292.7009746968</v>
      </c>
      <c r="I791" s="18" t="s">
        <v>15</v>
      </c>
      <c r="J791" s="387"/>
      <c r="K791" s="388"/>
      <c r="L791" s="388"/>
      <c r="M791" s="388"/>
      <c r="N791" s="388"/>
      <c r="O791" s="388"/>
      <c r="P791" s="388"/>
      <c r="Q791" s="389"/>
    </row>
    <row r="792" spans="1:17" x14ac:dyDescent="0.25">
      <c r="A792" s="24">
        <f>A$12</f>
        <v>1692</v>
      </c>
      <c r="B792" s="291">
        <f t="shared" si="171"/>
        <v>3.0450669914738125E-2</v>
      </c>
      <c r="C792" s="23">
        <f t="shared" si="172"/>
        <v>8</v>
      </c>
      <c r="D792" s="238">
        <v>11</v>
      </c>
      <c r="E792" s="169">
        <f t="shared" si="173"/>
        <v>219.59929149797574</v>
      </c>
      <c r="F792" s="168">
        <f>D792*E792</f>
        <v>2415.5922064777333</v>
      </c>
      <c r="G792" s="229">
        <f>'DDS Rates for Amend'!CB10</f>
        <v>386.11</v>
      </c>
      <c r="H792" s="170">
        <f>F792*G792</f>
        <v>932684.30684311758</v>
      </c>
      <c r="I792" s="18">
        <v>2015</v>
      </c>
      <c r="J792" s="387"/>
      <c r="K792" s="388"/>
      <c r="L792" s="388"/>
      <c r="M792" s="388"/>
      <c r="N792" s="388"/>
      <c r="O792" s="388"/>
      <c r="P792" s="388"/>
      <c r="Q792" s="389"/>
    </row>
    <row r="793" spans="1:17" x14ac:dyDescent="0.25">
      <c r="A793" s="24">
        <f>A$13</f>
        <v>1722</v>
      </c>
      <c r="B793" s="291">
        <f t="shared" si="171"/>
        <v>1.7730496453900711E-2</v>
      </c>
      <c r="C793" s="23">
        <f t="shared" si="172"/>
        <v>9</v>
      </c>
      <c r="D793" s="238">
        <v>12</v>
      </c>
      <c r="E793" s="169">
        <f t="shared" si="173"/>
        <v>209.57960526315793</v>
      </c>
      <c r="F793" s="168">
        <f>D793*E793</f>
        <v>2514.9552631578954</v>
      </c>
      <c r="G793" s="229">
        <f>'DDS Rates for Amend'!CB11</f>
        <v>374.87</v>
      </c>
      <c r="H793" s="170">
        <f>F793*G793</f>
        <v>942781.2795000003</v>
      </c>
      <c r="I793" s="18" t="s">
        <v>15</v>
      </c>
      <c r="J793" s="387"/>
      <c r="K793" s="388"/>
      <c r="L793" s="388"/>
      <c r="M793" s="388"/>
      <c r="N793" s="388"/>
      <c r="O793" s="388"/>
      <c r="P793" s="388"/>
      <c r="Q793" s="389"/>
    </row>
    <row r="794" spans="1:17" x14ac:dyDescent="0.25">
      <c r="A794" s="24">
        <f>A$14</f>
        <v>1752</v>
      </c>
      <c r="B794" s="291">
        <f t="shared" si="171"/>
        <v>1.7421602787456445E-2</v>
      </c>
      <c r="C794" s="23">
        <f t="shared" si="172"/>
        <v>10</v>
      </c>
      <c r="D794" s="238">
        <v>12</v>
      </c>
      <c r="E794" s="169">
        <f t="shared" si="173"/>
        <v>199.55991902834012</v>
      </c>
      <c r="F794" s="168">
        <f>D794*E794</f>
        <v>2394.7190283400814</v>
      </c>
      <c r="G794" s="229">
        <f>'DDS Rates for Amend'!CB12</f>
        <v>383.11714000000001</v>
      </c>
      <c r="H794" s="170">
        <f>F794*G794</f>
        <v>917457.90524123097</v>
      </c>
      <c r="I794" s="18" t="s">
        <v>15</v>
      </c>
      <c r="J794" s="390"/>
      <c r="K794" s="391"/>
      <c r="L794" s="391"/>
      <c r="M794" s="391"/>
      <c r="N794" s="391"/>
      <c r="O794" s="391"/>
      <c r="P794" s="391"/>
      <c r="Q794" s="392"/>
    </row>
    <row r="795" spans="1:17" x14ac:dyDescent="0.25">
      <c r="C795"/>
      <c r="D795" s="161"/>
      <c r="E795" s="155"/>
      <c r="F795"/>
      <c r="G795"/>
      <c r="H795"/>
    </row>
    <row r="796" spans="1:17" x14ac:dyDescent="0.25">
      <c r="A796" s="376" t="s">
        <v>204</v>
      </c>
      <c r="B796" s="377"/>
      <c r="C796" s="377"/>
      <c r="D796" s="378"/>
      <c r="E796" s="153"/>
      <c r="F796" s="372"/>
      <c r="G796" s="372"/>
      <c r="H796" s="372"/>
    </row>
    <row r="797" spans="1:17" x14ac:dyDescent="0.25">
      <c r="A797" s="289" t="s">
        <v>91</v>
      </c>
      <c r="B797" s="289" t="s">
        <v>92</v>
      </c>
      <c r="C797" s="72" t="s">
        <v>312</v>
      </c>
      <c r="D797" s="160" t="s">
        <v>300</v>
      </c>
      <c r="E797" s="154" t="s">
        <v>301</v>
      </c>
      <c r="F797" s="42" t="s">
        <v>304</v>
      </c>
      <c r="G797" s="43" t="s">
        <v>302</v>
      </c>
      <c r="H797" s="72" t="s">
        <v>303</v>
      </c>
    </row>
    <row r="798" spans="1:17" x14ac:dyDescent="0.25">
      <c r="A798" s="24">
        <f>A$5</f>
        <v>1182</v>
      </c>
      <c r="B798" s="290"/>
      <c r="C798" s="58">
        <v>1</v>
      </c>
      <c r="D798" s="36">
        <f>'linked - DO NOT USE or DELETE'!D72</f>
        <v>51</v>
      </c>
      <c r="E798" s="25">
        <f>IF(F798=0,0,F798/D798)</f>
        <v>183.52941176470588</v>
      </c>
      <c r="F798" s="36">
        <f>'linked - DO NOT USE or DELETE'!F72</f>
        <v>9360</v>
      </c>
      <c r="G798" s="27">
        <f>H798/F798</f>
        <v>475.36581196581199</v>
      </c>
      <c r="H798" s="37">
        <f>'linked - DO NOT USE or DELETE'!H72</f>
        <v>4449424</v>
      </c>
      <c r="J798" s="384" t="s">
        <v>51</v>
      </c>
      <c r="K798" s="385"/>
      <c r="L798" s="385"/>
      <c r="M798" s="385"/>
      <c r="N798" s="385"/>
      <c r="O798" s="385"/>
      <c r="P798" s="385"/>
      <c r="Q798" s="386"/>
    </row>
    <row r="799" spans="1:17" x14ac:dyDescent="0.25">
      <c r="A799" s="24">
        <f>A$6</f>
        <v>1288</v>
      </c>
      <c r="B799" s="291">
        <f>(A799-A798)/A798</f>
        <v>8.9678510998307953E-2</v>
      </c>
      <c r="C799" s="61">
        <v>2</v>
      </c>
      <c r="D799" s="36">
        <f>'linked - DO NOT USE or DELETE'!I72</f>
        <v>47</v>
      </c>
      <c r="E799" s="25">
        <f>IF(F799=0,0,F799/D799)</f>
        <v>257.57446808510639</v>
      </c>
      <c r="F799" s="36">
        <f>'linked - DO NOT USE or DELETE'!K72</f>
        <v>12106</v>
      </c>
      <c r="G799" s="27">
        <f>H799/F799</f>
        <v>470.47986452998509</v>
      </c>
      <c r="H799" s="37">
        <f>'linked - DO NOT USE or DELETE'!M72</f>
        <v>5695629.2399999993</v>
      </c>
      <c r="J799" s="387"/>
      <c r="K799" s="388"/>
      <c r="L799" s="388"/>
      <c r="M799" s="388"/>
      <c r="N799" s="388"/>
      <c r="O799" s="388"/>
      <c r="P799" s="388"/>
      <c r="Q799" s="389"/>
    </row>
    <row r="800" spans="1:17" x14ac:dyDescent="0.25">
      <c r="A800" s="24">
        <f>A$7</f>
        <v>1495</v>
      </c>
      <c r="B800" s="291">
        <f t="shared" ref="B800:B807" si="174">(A800-A799)/A799</f>
        <v>0.16071428571428573</v>
      </c>
      <c r="C800" s="61">
        <v>3</v>
      </c>
      <c r="D800" s="36">
        <f>'linked - DO NOT USE or DELETE'!N72</f>
        <v>64</v>
      </c>
      <c r="E800" s="25">
        <f>IF(F800=0,0,F800/D800)</f>
        <v>229.25</v>
      </c>
      <c r="F800" s="36">
        <f>'linked - DO NOT USE or DELETE'!P72</f>
        <v>14672</v>
      </c>
      <c r="G800" s="27">
        <f>H800/F800</f>
        <v>474.15789258451468</v>
      </c>
      <c r="H800" s="38">
        <f>'linked - DO NOT USE or DELETE'!R72</f>
        <v>6956844.5999999996</v>
      </c>
      <c r="J800" s="387"/>
      <c r="K800" s="388"/>
      <c r="L800" s="388"/>
      <c r="M800" s="388"/>
      <c r="N800" s="388"/>
      <c r="O800" s="388"/>
      <c r="P800" s="388"/>
      <c r="Q800" s="389"/>
    </row>
    <row r="801" spans="1:17" x14ac:dyDescent="0.25">
      <c r="A801" s="24">
        <f>A$8</f>
        <v>1470</v>
      </c>
      <c r="B801" s="291">
        <f t="shared" si="174"/>
        <v>-1.6722408026755852E-2</v>
      </c>
      <c r="C801" s="61">
        <f t="shared" ref="C801:C807" si="175">C800+1</f>
        <v>4</v>
      </c>
      <c r="D801" s="36">
        <f>'linked - DO NOT USE or DELETE'!S72</f>
        <v>44</v>
      </c>
      <c r="E801" s="25">
        <f>IF(F801=0,0,F801/D801)</f>
        <v>292</v>
      </c>
      <c r="F801" s="36">
        <f>'linked - DO NOT USE or DELETE'!U72</f>
        <v>12848</v>
      </c>
      <c r="G801" s="27">
        <f>H801/F801</f>
        <v>477.60281755915315</v>
      </c>
      <c r="H801" s="38">
        <f>'linked - DO NOT USE or DELETE'!W72</f>
        <v>6136241</v>
      </c>
      <c r="J801" s="387"/>
      <c r="K801" s="388"/>
      <c r="L801" s="388"/>
      <c r="M801" s="388"/>
      <c r="N801" s="388"/>
      <c r="O801" s="388"/>
      <c r="P801" s="388"/>
      <c r="Q801" s="389"/>
    </row>
    <row r="802" spans="1:17" x14ac:dyDescent="0.25">
      <c r="A802" s="24">
        <f>A$9</f>
        <v>1542</v>
      </c>
      <c r="B802" s="291">
        <f t="shared" si="174"/>
        <v>4.8979591836734691E-2</v>
      </c>
      <c r="C802" s="61">
        <f t="shared" si="175"/>
        <v>5</v>
      </c>
      <c r="D802" s="36">
        <f>'linked - DO NOT USE or DELETE'!X72</f>
        <v>40</v>
      </c>
      <c r="E802" s="25">
        <f>IF(F802=0,0,F802/D802)</f>
        <v>236.95</v>
      </c>
      <c r="F802" s="36">
        <f>'linked - DO NOT USE or DELETE'!Z72</f>
        <v>9478</v>
      </c>
      <c r="G802" s="27">
        <f>H802/F802</f>
        <v>483.19656045579234</v>
      </c>
      <c r="H802" s="38">
        <f>'linked - DO NOT USE or DELETE'!AB72</f>
        <v>4579737</v>
      </c>
      <c r="J802" s="387"/>
      <c r="K802" s="388"/>
      <c r="L802" s="388"/>
      <c r="M802" s="388"/>
      <c r="N802" s="388"/>
      <c r="O802" s="388"/>
      <c r="P802" s="388"/>
      <c r="Q802" s="389"/>
    </row>
    <row r="803" spans="1:17" x14ac:dyDescent="0.25">
      <c r="A803" s="24">
        <f>A$10</f>
        <v>1592</v>
      </c>
      <c r="B803" s="291">
        <f t="shared" si="174"/>
        <v>3.2425421530479899E-2</v>
      </c>
      <c r="C803" s="23">
        <f t="shared" si="175"/>
        <v>6</v>
      </c>
      <c r="D803" s="168">
        <f>TREND(D$800:D$802,A$800:A$802,A803)</f>
        <v>39.089548515839368</v>
      </c>
      <c r="E803" s="169">
        <f>TREND(E798:E802,C798:C802,C803)</f>
        <v>282.24078848560703</v>
      </c>
      <c r="F803" s="168">
        <f>D803*E803</f>
        <v>11032.664994656894</v>
      </c>
      <c r="G803" s="165">
        <v>402</v>
      </c>
      <c r="H803" s="170">
        <f>F803*G803</f>
        <v>4435131.3278520713</v>
      </c>
      <c r="J803" s="387"/>
      <c r="K803" s="388"/>
      <c r="L803" s="388"/>
      <c r="M803" s="388"/>
      <c r="N803" s="388"/>
      <c r="O803" s="388"/>
      <c r="P803" s="388"/>
      <c r="Q803" s="389"/>
    </row>
    <row r="804" spans="1:17" x14ac:dyDescent="0.25">
      <c r="A804" s="24">
        <f>A$11</f>
        <v>1642</v>
      </c>
      <c r="B804" s="291">
        <f t="shared" si="174"/>
        <v>3.1407035175879394E-2</v>
      </c>
      <c r="C804" s="23">
        <f t="shared" si="175"/>
        <v>7</v>
      </c>
      <c r="D804" s="168">
        <v>39</v>
      </c>
      <c r="E804" s="169">
        <f>TREND(E798:E802,C798:C802,C804)</f>
        <v>296.36745932415522</v>
      </c>
      <c r="F804" s="168">
        <f>D804*E804</f>
        <v>11558.330913642054</v>
      </c>
      <c r="G804" s="229">
        <f>'DDS Rates for Amend'!CC9</f>
        <v>435.37</v>
      </c>
      <c r="H804" s="170">
        <f>F804*G804</f>
        <v>5032150.5298723411</v>
      </c>
      <c r="J804" s="387"/>
      <c r="K804" s="388"/>
      <c r="L804" s="388"/>
      <c r="M804" s="388"/>
      <c r="N804" s="388"/>
      <c r="O804" s="388"/>
      <c r="P804" s="388"/>
      <c r="Q804" s="389"/>
    </row>
    <row r="805" spans="1:17" x14ac:dyDescent="0.25">
      <c r="A805" s="24">
        <f>A$12</f>
        <v>1692</v>
      </c>
      <c r="B805" s="291">
        <f t="shared" si="174"/>
        <v>3.0450669914738125E-2</v>
      </c>
      <c r="C805" s="23">
        <f t="shared" si="175"/>
        <v>8</v>
      </c>
      <c r="D805" s="168">
        <v>50</v>
      </c>
      <c r="E805" s="169">
        <f>TREND(E798:E802,C798:C802,C805)</f>
        <v>310.49413016270336</v>
      </c>
      <c r="F805" s="168">
        <f>D805*E805</f>
        <v>15524.706508135168</v>
      </c>
      <c r="G805" s="229">
        <f>'DDS Rates for Amend'!CC10</f>
        <v>420.83</v>
      </c>
      <c r="H805" s="170">
        <f>F805*G805</f>
        <v>6533262.2398185227</v>
      </c>
      <c r="I805" s="18">
        <v>2015</v>
      </c>
      <c r="J805" s="387"/>
      <c r="K805" s="388"/>
      <c r="L805" s="388"/>
      <c r="M805" s="388"/>
      <c r="N805" s="388"/>
      <c r="O805" s="388"/>
      <c r="P805" s="388"/>
      <c r="Q805" s="389"/>
    </row>
    <row r="806" spans="1:17" x14ac:dyDescent="0.25">
      <c r="A806" s="24">
        <f>A$13</f>
        <v>1722</v>
      </c>
      <c r="B806" s="291">
        <f t="shared" si="174"/>
        <v>1.7730496453900711E-2</v>
      </c>
      <c r="C806" s="23">
        <f t="shared" si="175"/>
        <v>9</v>
      </c>
      <c r="D806" s="168">
        <v>50</v>
      </c>
      <c r="E806" s="169">
        <f>TREND(E798:E802,C798:C802,C806)</f>
        <v>324.62080100125155</v>
      </c>
      <c r="F806" s="168">
        <f>D806*E806</f>
        <v>16231.040050062578</v>
      </c>
      <c r="G806" s="229">
        <f>'DDS Rates for Amend'!CC11</f>
        <v>420.03</v>
      </c>
      <c r="H806" s="170">
        <f>F806*G806</f>
        <v>6817523.7522277841</v>
      </c>
      <c r="J806" s="387"/>
      <c r="K806" s="388"/>
      <c r="L806" s="388"/>
      <c r="M806" s="388"/>
      <c r="N806" s="388"/>
      <c r="O806" s="388"/>
      <c r="P806" s="388"/>
      <c r="Q806" s="389"/>
    </row>
    <row r="807" spans="1:17" x14ac:dyDescent="0.25">
      <c r="A807" s="24">
        <f>A$14</f>
        <v>1752</v>
      </c>
      <c r="B807" s="291">
        <f t="shared" si="174"/>
        <v>1.7421602787456445E-2</v>
      </c>
      <c r="C807" s="23">
        <f t="shared" si="175"/>
        <v>10</v>
      </c>
      <c r="D807" s="168">
        <v>50</v>
      </c>
      <c r="E807" s="169">
        <f>TREND(E798:E802,C798:C802,C807)</f>
        <v>338.74747183979974</v>
      </c>
      <c r="F807" s="168">
        <f>D807*E807</f>
        <v>16937.373591989988</v>
      </c>
      <c r="G807" s="229">
        <f>'DDS Rates for Amend'!CC12</f>
        <v>429.27065999999996</v>
      </c>
      <c r="H807" s="170">
        <f>F807*G807</f>
        <v>7270717.5405001119</v>
      </c>
      <c r="J807" s="390"/>
      <c r="K807" s="391"/>
      <c r="L807" s="391"/>
      <c r="M807" s="391"/>
      <c r="N807" s="391"/>
      <c r="O807" s="391"/>
      <c r="P807" s="391"/>
      <c r="Q807" s="392"/>
    </row>
    <row r="808" spans="1:17" x14ac:dyDescent="0.25">
      <c r="C808"/>
      <c r="D808" s="161"/>
      <c r="E808" s="155"/>
      <c r="F808"/>
      <c r="G808"/>
      <c r="H808"/>
    </row>
    <row r="809" spans="1:17" x14ac:dyDescent="0.25">
      <c r="A809" s="376" t="s">
        <v>205</v>
      </c>
      <c r="B809" s="377"/>
      <c r="C809" s="377"/>
      <c r="D809" s="378"/>
      <c r="E809" s="153"/>
      <c r="F809" s="372"/>
      <c r="G809" s="372"/>
      <c r="H809" s="372"/>
    </row>
    <row r="810" spans="1:17" x14ac:dyDescent="0.25">
      <c r="A810" s="289" t="s">
        <v>91</v>
      </c>
      <c r="B810" s="289" t="s">
        <v>92</v>
      </c>
      <c r="C810" s="72" t="s">
        <v>312</v>
      </c>
      <c r="D810" s="160" t="s">
        <v>300</v>
      </c>
      <c r="E810" s="154" t="s">
        <v>301</v>
      </c>
      <c r="F810" s="42" t="s">
        <v>304</v>
      </c>
      <c r="G810" s="43" t="s">
        <v>302</v>
      </c>
      <c r="H810" s="72" t="s">
        <v>303</v>
      </c>
    </row>
    <row r="811" spans="1:17" x14ac:dyDescent="0.25">
      <c r="A811" s="24">
        <f>A$5</f>
        <v>1182</v>
      </c>
      <c r="B811" s="290"/>
      <c r="C811" s="58">
        <v>1</v>
      </c>
      <c r="D811" s="36">
        <f>'linked - DO NOT USE or DELETE'!D73</f>
        <v>26</v>
      </c>
      <c r="E811" s="25">
        <f>IF(F811=0,0,F811/D811)</f>
        <v>184.69230769230768</v>
      </c>
      <c r="F811" s="36">
        <f>'linked - DO NOT USE or DELETE'!F73</f>
        <v>4802</v>
      </c>
      <c r="G811" s="27">
        <f>H811/F811</f>
        <v>559.66159933361098</v>
      </c>
      <c r="H811" s="37">
        <f>'linked - DO NOT USE or DELETE'!H73</f>
        <v>2687495</v>
      </c>
      <c r="J811" s="384" t="s">
        <v>52</v>
      </c>
      <c r="K811" s="385"/>
      <c r="L811" s="385"/>
      <c r="M811" s="385"/>
      <c r="N811" s="385"/>
      <c r="O811" s="385"/>
      <c r="P811" s="385"/>
      <c r="Q811" s="386"/>
    </row>
    <row r="812" spans="1:17" x14ac:dyDescent="0.25">
      <c r="A812" s="24">
        <f>A$6</f>
        <v>1288</v>
      </c>
      <c r="B812" s="291">
        <f>(A812-A811)/A811</f>
        <v>8.9678510998307953E-2</v>
      </c>
      <c r="C812" s="61">
        <v>2</v>
      </c>
      <c r="D812" s="36">
        <f>'linked - DO NOT USE or DELETE'!I73</f>
        <v>23</v>
      </c>
      <c r="E812" s="25">
        <f>IF(F812=0,0,F812/D812)</f>
        <v>221.39130434782609</v>
      </c>
      <c r="F812" s="36">
        <f>'linked - DO NOT USE or DELETE'!K73</f>
        <v>5092</v>
      </c>
      <c r="G812" s="27">
        <f>H812/F812</f>
        <v>554.55239591516101</v>
      </c>
      <c r="H812" s="37">
        <f>'linked - DO NOT USE or DELETE'!M73</f>
        <v>2823780.8</v>
      </c>
      <c r="J812" s="387"/>
      <c r="K812" s="388"/>
      <c r="L812" s="388"/>
      <c r="M812" s="388"/>
      <c r="N812" s="388"/>
      <c r="O812" s="388"/>
      <c r="P812" s="388"/>
      <c r="Q812" s="389"/>
    </row>
    <row r="813" spans="1:17" x14ac:dyDescent="0.25">
      <c r="A813" s="24">
        <f>A$7</f>
        <v>1495</v>
      </c>
      <c r="B813" s="291">
        <f t="shared" ref="B813:B820" si="176">(A813-A812)/A812</f>
        <v>0.16071428571428573</v>
      </c>
      <c r="C813" s="61">
        <v>3</v>
      </c>
      <c r="D813" s="36">
        <f>'linked - DO NOT USE or DELETE'!N73</f>
        <v>15</v>
      </c>
      <c r="E813" s="25">
        <f>IF(F813=0,0,F813/D813)</f>
        <v>143.4</v>
      </c>
      <c r="F813" s="36">
        <f>'linked - DO NOT USE or DELETE'!P73</f>
        <v>2151</v>
      </c>
      <c r="G813" s="27">
        <f>H813/F813</f>
        <v>459.59811715481175</v>
      </c>
      <c r="H813" s="38">
        <f>'linked - DO NOT USE or DELETE'!R73</f>
        <v>988595.55</v>
      </c>
      <c r="J813" s="387"/>
      <c r="K813" s="388"/>
      <c r="L813" s="388"/>
      <c r="M813" s="388"/>
      <c r="N813" s="388"/>
      <c r="O813" s="388"/>
      <c r="P813" s="388"/>
      <c r="Q813" s="389"/>
    </row>
    <row r="814" spans="1:17" x14ac:dyDescent="0.25">
      <c r="A814" s="24">
        <f>A$8</f>
        <v>1470</v>
      </c>
      <c r="B814" s="291">
        <f t="shared" si="176"/>
        <v>-1.6722408026755852E-2</v>
      </c>
      <c r="C814" s="61">
        <f t="shared" ref="C814:C820" si="177">C813+1</f>
        <v>4</v>
      </c>
      <c r="D814" s="36">
        <f>'linked - DO NOT USE or DELETE'!S73</f>
        <v>12</v>
      </c>
      <c r="E814" s="25">
        <f>IF(F814=0,0,F814/D814)</f>
        <v>150.33333333333334</v>
      </c>
      <c r="F814" s="36">
        <f>'linked - DO NOT USE or DELETE'!U73</f>
        <v>1804</v>
      </c>
      <c r="G814" s="27">
        <f>H814/F814</f>
        <v>429.82601995565409</v>
      </c>
      <c r="H814" s="38">
        <f>'linked - DO NOT USE or DELETE'!W73</f>
        <v>775406.14</v>
      </c>
      <c r="J814" s="387"/>
      <c r="K814" s="388"/>
      <c r="L814" s="388"/>
      <c r="M814" s="388"/>
      <c r="N814" s="388"/>
      <c r="O814" s="388"/>
      <c r="P814" s="388"/>
      <c r="Q814" s="389"/>
    </row>
    <row r="815" spans="1:17" x14ac:dyDescent="0.25">
      <c r="A815" s="24">
        <f>A$9</f>
        <v>1542</v>
      </c>
      <c r="B815" s="291">
        <f t="shared" si="176"/>
        <v>4.8979591836734691E-2</v>
      </c>
      <c r="C815" s="61">
        <f t="shared" si="177"/>
        <v>5</v>
      </c>
      <c r="D815" s="36">
        <f>'linked - DO NOT USE or DELETE'!X73</f>
        <v>10</v>
      </c>
      <c r="E815" s="25">
        <f>IF(F815=0,0,F815/D815)</f>
        <v>141</v>
      </c>
      <c r="F815" s="36">
        <f>'linked - DO NOT USE or DELETE'!Z73</f>
        <v>1410</v>
      </c>
      <c r="G815" s="27">
        <f>H815/F815</f>
        <v>560.563829787234</v>
      </c>
      <c r="H815" s="38">
        <f>'linked - DO NOT USE or DELETE'!AB73</f>
        <v>790395</v>
      </c>
      <c r="J815" s="387"/>
      <c r="K815" s="388"/>
      <c r="L815" s="388"/>
      <c r="M815" s="388"/>
      <c r="N815" s="388"/>
      <c r="O815" s="388"/>
      <c r="P815" s="388"/>
      <c r="Q815" s="389"/>
    </row>
    <row r="816" spans="1:17" x14ac:dyDescent="0.25">
      <c r="A816" s="24">
        <f>A$10</f>
        <v>1592</v>
      </c>
      <c r="B816" s="291">
        <f t="shared" si="176"/>
        <v>3.2425421530479899E-2</v>
      </c>
      <c r="C816" s="23">
        <f t="shared" si="177"/>
        <v>6</v>
      </c>
      <c r="D816" s="168">
        <f>TREND(D811:D815,A811:A815,A816)</f>
        <v>8.4970335306726668</v>
      </c>
      <c r="E816" s="169">
        <f>TREND(E$813:E$815,C$813:C$815,C816)</f>
        <v>142.51111111111112</v>
      </c>
      <c r="F816" s="168">
        <f>D816*E816</f>
        <v>1210.9216896045293</v>
      </c>
      <c r="G816" s="165">
        <v>520</v>
      </c>
      <c r="H816" s="170">
        <f>F816*G816</f>
        <v>629679.27859435522</v>
      </c>
      <c r="J816" s="387"/>
      <c r="K816" s="388"/>
      <c r="L816" s="388"/>
      <c r="M816" s="388"/>
      <c r="N816" s="388"/>
      <c r="O816" s="388"/>
      <c r="P816" s="388"/>
      <c r="Q816" s="389"/>
    </row>
    <row r="817" spans="1:17" x14ac:dyDescent="0.25">
      <c r="A817" s="24">
        <f>A$11</f>
        <v>1642</v>
      </c>
      <c r="B817" s="291">
        <f t="shared" si="176"/>
        <v>3.1407035175879394E-2</v>
      </c>
      <c r="C817" s="23">
        <f t="shared" si="177"/>
        <v>7</v>
      </c>
      <c r="D817" s="168">
        <f>TREND(D811:D815,A811:A815,A817)</f>
        <v>6.2836646422374258</v>
      </c>
      <c r="E817" s="169">
        <f t="shared" ref="E817" si="178">TREND(E$813:E$815,C$813:C$815,C817)</f>
        <v>141.31111111111113</v>
      </c>
      <c r="F817" s="168">
        <f>D817*E817</f>
        <v>887.95163244417324</v>
      </c>
      <c r="G817" s="229">
        <f>'DDS Rates for Amend'!CD9</f>
        <v>563.57000000000005</v>
      </c>
      <c r="H817" s="170">
        <f>F817*G817</f>
        <v>500422.90149656276</v>
      </c>
      <c r="J817" s="387"/>
      <c r="K817" s="388"/>
      <c r="L817" s="388"/>
      <c r="M817" s="388"/>
      <c r="N817" s="388"/>
      <c r="O817" s="388"/>
      <c r="P817" s="388"/>
      <c r="Q817" s="389"/>
    </row>
    <row r="818" spans="1:17" x14ac:dyDescent="0.25">
      <c r="A818" s="24">
        <f>A$12</f>
        <v>1692</v>
      </c>
      <c r="B818" s="291">
        <f t="shared" si="176"/>
        <v>3.0450669914738125E-2</v>
      </c>
      <c r="C818" s="23">
        <f t="shared" si="177"/>
        <v>8</v>
      </c>
      <c r="D818" s="168">
        <v>10</v>
      </c>
      <c r="E818" s="169">
        <v>215</v>
      </c>
      <c r="F818" s="168">
        <f>D818*E818</f>
        <v>2150</v>
      </c>
      <c r="G818" s="229">
        <f>'DDS Rates for Amend'!CD10</f>
        <v>480.28</v>
      </c>
      <c r="H818" s="170">
        <f>F818*G818</f>
        <v>1032601.9999999999</v>
      </c>
      <c r="I818" s="18">
        <v>2015</v>
      </c>
      <c r="J818" s="387"/>
      <c r="K818" s="388"/>
      <c r="L818" s="388"/>
      <c r="M818" s="388"/>
      <c r="N818" s="388"/>
      <c r="O818" s="388"/>
      <c r="P818" s="388"/>
      <c r="Q818" s="389"/>
    </row>
    <row r="819" spans="1:17" x14ac:dyDescent="0.25">
      <c r="A819" s="24">
        <f>A$13</f>
        <v>1722</v>
      </c>
      <c r="B819" s="291">
        <f t="shared" si="176"/>
        <v>1.7730496453900711E-2</v>
      </c>
      <c r="C819" s="23">
        <f t="shared" si="177"/>
        <v>9</v>
      </c>
      <c r="D819" s="168">
        <v>10</v>
      </c>
      <c r="E819" s="169">
        <v>215</v>
      </c>
      <c r="F819" s="168">
        <f>D819*E819</f>
        <v>2150</v>
      </c>
      <c r="G819" s="229">
        <f>'DDS Rates for Amend'!CD11</f>
        <v>510.82</v>
      </c>
      <c r="H819" s="170">
        <f>F819*G819</f>
        <v>1098263</v>
      </c>
      <c r="J819" s="387"/>
      <c r="K819" s="388"/>
      <c r="L819" s="388"/>
      <c r="M819" s="388"/>
      <c r="N819" s="388"/>
      <c r="O819" s="388"/>
      <c r="P819" s="388"/>
      <c r="Q819" s="389"/>
    </row>
    <row r="820" spans="1:17" x14ac:dyDescent="0.25">
      <c r="A820" s="24">
        <f>A$14</f>
        <v>1752</v>
      </c>
      <c r="B820" s="291">
        <f t="shared" si="176"/>
        <v>1.7421602787456445E-2</v>
      </c>
      <c r="C820" s="23">
        <f t="shared" si="177"/>
        <v>10</v>
      </c>
      <c r="D820" s="168">
        <v>8</v>
      </c>
      <c r="E820" s="169">
        <v>215</v>
      </c>
      <c r="F820" s="168">
        <f>D820*E820</f>
        <v>1720</v>
      </c>
      <c r="G820" s="229">
        <f>'DDS Rates for Amend'!CD12</f>
        <v>522.05804000000001</v>
      </c>
      <c r="H820" s="170">
        <f>F820*G820</f>
        <v>897939.82880000002</v>
      </c>
      <c r="J820" s="390"/>
      <c r="K820" s="391"/>
      <c r="L820" s="391"/>
      <c r="M820" s="391"/>
      <c r="N820" s="391"/>
      <c r="O820" s="391"/>
      <c r="P820" s="391"/>
      <c r="Q820" s="392"/>
    </row>
    <row r="821" spans="1:17" x14ac:dyDescent="0.25">
      <c r="C821"/>
      <c r="D821" s="161"/>
      <c r="E821" s="155"/>
      <c r="F821"/>
      <c r="G821"/>
      <c r="H821"/>
    </row>
    <row r="822" spans="1:17" x14ac:dyDescent="0.25">
      <c r="A822" s="376" t="s">
        <v>206</v>
      </c>
      <c r="B822" s="377"/>
      <c r="C822" s="377"/>
      <c r="D822" s="378"/>
      <c r="E822" s="153"/>
      <c r="F822" s="372"/>
      <c r="G822" s="372"/>
      <c r="H822" s="372"/>
    </row>
    <row r="823" spans="1:17" x14ac:dyDescent="0.25">
      <c r="A823" s="289" t="s">
        <v>91</v>
      </c>
      <c r="B823" s="289" t="s">
        <v>92</v>
      </c>
      <c r="C823" s="72" t="s">
        <v>312</v>
      </c>
      <c r="D823" s="160" t="s">
        <v>300</v>
      </c>
      <c r="E823" s="154" t="s">
        <v>301</v>
      </c>
      <c r="F823" s="42" t="s">
        <v>304</v>
      </c>
      <c r="G823" s="43" t="s">
        <v>302</v>
      </c>
      <c r="H823" s="72" t="s">
        <v>303</v>
      </c>
    </row>
    <row r="824" spans="1:17" x14ac:dyDescent="0.25">
      <c r="A824" s="24">
        <f>A$5</f>
        <v>1182</v>
      </c>
      <c r="B824" s="290"/>
      <c r="C824" s="58">
        <v>1</v>
      </c>
      <c r="D824" s="36">
        <f>'linked - DO NOT USE or DELETE'!D74</f>
        <v>27</v>
      </c>
      <c r="E824" s="25">
        <f>IF(F824=0,0,F824/D824)</f>
        <v>310.88888888888891</v>
      </c>
      <c r="F824" s="36">
        <f>'linked - DO NOT USE or DELETE'!F74</f>
        <v>8394</v>
      </c>
      <c r="G824" s="27">
        <f>H824/F824</f>
        <v>272</v>
      </c>
      <c r="H824" s="37">
        <f>'linked - DO NOT USE or DELETE'!H74</f>
        <v>2283168</v>
      </c>
      <c r="J824" s="384" t="s">
        <v>49</v>
      </c>
      <c r="K824" s="385"/>
      <c r="L824" s="385"/>
      <c r="M824" s="385"/>
      <c r="N824" s="385"/>
      <c r="O824" s="385"/>
      <c r="P824" s="385"/>
      <c r="Q824" s="386"/>
    </row>
    <row r="825" spans="1:17" x14ac:dyDescent="0.25">
      <c r="A825" s="24">
        <f>A$6</f>
        <v>1288</v>
      </c>
      <c r="B825" s="291">
        <f>(A825-A824)/A824</f>
        <v>8.9678510998307953E-2</v>
      </c>
      <c r="C825" s="61">
        <v>2</v>
      </c>
      <c r="D825" s="36">
        <f>'linked - DO NOT USE or DELETE'!I74</f>
        <v>34</v>
      </c>
      <c r="E825" s="25">
        <f>IF(F825=0,0,F825/D825)</f>
        <v>306.94117647058823</v>
      </c>
      <c r="F825" s="36">
        <f>'linked - DO NOT USE or DELETE'!K74</f>
        <v>10436</v>
      </c>
      <c r="G825" s="27">
        <f>H825/F825</f>
        <v>272.39095438865468</v>
      </c>
      <c r="H825" s="37">
        <f>'linked - DO NOT USE or DELETE'!M74</f>
        <v>2842672</v>
      </c>
      <c r="J825" s="387"/>
      <c r="K825" s="388"/>
      <c r="L825" s="388"/>
      <c r="M825" s="388"/>
      <c r="N825" s="388"/>
      <c r="O825" s="388"/>
      <c r="P825" s="388"/>
      <c r="Q825" s="389"/>
    </row>
    <row r="826" spans="1:17" x14ac:dyDescent="0.25">
      <c r="A826" s="24">
        <f>A$7</f>
        <v>1495</v>
      </c>
      <c r="B826" s="291">
        <f t="shared" ref="B826:B833" si="179">(A826-A825)/A825</f>
        <v>0.16071428571428573</v>
      </c>
      <c r="C826" s="61">
        <v>3</v>
      </c>
      <c r="D826" s="36">
        <f>'linked - DO NOT USE or DELETE'!N74</f>
        <v>46</v>
      </c>
      <c r="E826" s="25">
        <f>IF(F826=0,0,F826/D826)</f>
        <v>295.73913043478262</v>
      </c>
      <c r="F826" s="36">
        <f>'linked - DO NOT USE or DELETE'!P74</f>
        <v>13604</v>
      </c>
      <c r="G826" s="27">
        <f>H826/F826</f>
        <v>272</v>
      </c>
      <c r="H826" s="38">
        <f>'linked - DO NOT USE or DELETE'!R74</f>
        <v>3700288</v>
      </c>
      <c r="J826" s="387"/>
      <c r="K826" s="388"/>
      <c r="L826" s="388"/>
      <c r="M826" s="388"/>
      <c r="N826" s="388"/>
      <c r="O826" s="388"/>
      <c r="P826" s="388"/>
      <c r="Q826" s="389"/>
    </row>
    <row r="827" spans="1:17" x14ac:dyDescent="0.25">
      <c r="A827" s="24">
        <f>A$8</f>
        <v>1470</v>
      </c>
      <c r="B827" s="291">
        <f t="shared" si="179"/>
        <v>-1.6722408026755852E-2</v>
      </c>
      <c r="C827" s="61">
        <f t="shared" ref="C827:C833" si="180">C826+1</f>
        <v>4</v>
      </c>
      <c r="D827" s="36">
        <f>'linked - DO NOT USE or DELETE'!S74</f>
        <v>61</v>
      </c>
      <c r="E827" s="25">
        <f>IF(F827=0,0,F827/D827)</f>
        <v>241.98360655737704</v>
      </c>
      <c r="F827" s="36">
        <f>'linked - DO NOT USE or DELETE'!U74</f>
        <v>14761</v>
      </c>
      <c r="G827" s="27">
        <f>H827/F827</f>
        <v>271.99986450782467</v>
      </c>
      <c r="H827" s="38">
        <f>'linked - DO NOT USE or DELETE'!W74</f>
        <v>4014990</v>
      </c>
      <c r="J827" s="387"/>
      <c r="K827" s="388"/>
      <c r="L827" s="388"/>
      <c r="M827" s="388"/>
      <c r="N827" s="388"/>
      <c r="O827" s="388"/>
      <c r="P827" s="388"/>
      <c r="Q827" s="389"/>
    </row>
    <row r="828" spans="1:17" x14ac:dyDescent="0.25">
      <c r="A828" s="24">
        <f>A$9</f>
        <v>1542</v>
      </c>
      <c r="B828" s="291">
        <f t="shared" si="179"/>
        <v>4.8979591836734691E-2</v>
      </c>
      <c r="C828" s="61">
        <f t="shared" si="180"/>
        <v>5</v>
      </c>
      <c r="D828" s="36">
        <f>'linked - DO NOT USE or DELETE'!X74</f>
        <v>52</v>
      </c>
      <c r="E828" s="25">
        <f>IF(F828=0,0,F828/D828)</f>
        <v>307.86538461538464</v>
      </c>
      <c r="F828" s="36">
        <f>'linked - DO NOT USE or DELETE'!Z74</f>
        <v>16009</v>
      </c>
      <c r="G828" s="27">
        <f>H828/F828</f>
        <v>272</v>
      </c>
      <c r="H828" s="38">
        <f>'linked - DO NOT USE or DELETE'!AB74</f>
        <v>4354448</v>
      </c>
      <c r="J828" s="387"/>
      <c r="K828" s="388"/>
      <c r="L828" s="388"/>
      <c r="M828" s="388"/>
      <c r="N828" s="388"/>
      <c r="O828" s="388"/>
      <c r="P828" s="388"/>
      <c r="Q828" s="389"/>
    </row>
    <row r="829" spans="1:17" x14ac:dyDescent="0.25">
      <c r="A829" s="24">
        <f>A$10</f>
        <v>1592</v>
      </c>
      <c r="B829" s="291">
        <f t="shared" si="179"/>
        <v>3.2425421530479899E-2</v>
      </c>
      <c r="C829" s="23">
        <f t="shared" si="180"/>
        <v>6</v>
      </c>
      <c r="D829" s="222">
        <f>D828</f>
        <v>52</v>
      </c>
      <c r="E829" s="169">
        <f>TREND(E824:E828,C824:C828,C829)</f>
        <v>271.38226385533841</v>
      </c>
      <c r="F829" s="168">
        <f>D829*E829</f>
        <v>14111.877720477598</v>
      </c>
      <c r="G829" s="165">
        <v>281</v>
      </c>
      <c r="H829" s="170">
        <f>F829*G829</f>
        <v>3965437.6394542051</v>
      </c>
      <c r="J829" s="387"/>
      <c r="K829" s="388"/>
      <c r="L829" s="388"/>
      <c r="M829" s="388"/>
      <c r="N829" s="388"/>
      <c r="O829" s="388"/>
      <c r="P829" s="388"/>
      <c r="Q829" s="389"/>
    </row>
    <row r="830" spans="1:17" x14ac:dyDescent="0.25">
      <c r="A830" s="24">
        <f>A$11</f>
        <v>1642</v>
      </c>
      <c r="B830" s="291">
        <f t="shared" si="179"/>
        <v>3.1407035175879394E-2</v>
      </c>
      <c r="C830" s="23">
        <f t="shared" si="180"/>
        <v>7</v>
      </c>
      <c r="D830" s="222">
        <f t="shared" ref="D830" si="181">D829</f>
        <v>52</v>
      </c>
      <c r="E830" s="169">
        <f>TREND(E824:E828,C824:C828,C830)</f>
        <v>264.28180600931643</v>
      </c>
      <c r="F830" s="168">
        <f>D830*E830</f>
        <v>13742.653912484455</v>
      </c>
      <c r="G830" s="229">
        <f>'DDS Rates for Amend'!CF9</f>
        <v>301.95</v>
      </c>
      <c r="H830" s="170">
        <f>F830*G830</f>
        <v>4149594.3488746812</v>
      </c>
      <c r="J830" s="387"/>
      <c r="K830" s="388"/>
      <c r="L830" s="388"/>
      <c r="M830" s="388"/>
      <c r="N830" s="388"/>
      <c r="O830" s="388"/>
      <c r="P830" s="388"/>
      <c r="Q830" s="389"/>
    </row>
    <row r="831" spans="1:17" x14ac:dyDescent="0.25">
      <c r="A831" s="24">
        <f>A$12</f>
        <v>1692</v>
      </c>
      <c r="B831" s="291">
        <f t="shared" si="179"/>
        <v>3.0450669914738125E-2</v>
      </c>
      <c r="C831" s="23">
        <f t="shared" si="180"/>
        <v>8</v>
      </c>
      <c r="D831" s="222">
        <v>31</v>
      </c>
      <c r="E831" s="169">
        <f>TREND(E824:E828,C824:C828,C831)</f>
        <v>257.18134816329444</v>
      </c>
      <c r="F831" s="168">
        <f>D831*E831</f>
        <v>7972.6217930621278</v>
      </c>
      <c r="G831" s="229">
        <f>'DDS Rates for Amend'!CF10</f>
        <v>276.38</v>
      </c>
      <c r="H831" s="170">
        <f>F831*G831</f>
        <v>2203473.2111665108</v>
      </c>
      <c r="I831" s="18">
        <v>2015</v>
      </c>
      <c r="J831" s="387"/>
      <c r="K831" s="388"/>
      <c r="L831" s="388"/>
      <c r="M831" s="388"/>
      <c r="N831" s="388"/>
      <c r="O831" s="388"/>
      <c r="P831" s="388"/>
      <c r="Q831" s="389"/>
    </row>
    <row r="832" spans="1:17" x14ac:dyDescent="0.25">
      <c r="A832" s="24">
        <f>A$13</f>
        <v>1722</v>
      </c>
      <c r="B832" s="291">
        <f t="shared" si="179"/>
        <v>1.7730496453900711E-2</v>
      </c>
      <c r="C832" s="23">
        <f t="shared" si="180"/>
        <v>9</v>
      </c>
      <c r="D832" s="222">
        <v>30</v>
      </c>
      <c r="E832" s="169">
        <f>TREND(E824:E828,C824:C828,C832)</f>
        <v>250.08089031727249</v>
      </c>
      <c r="F832" s="168">
        <f>D832*E832</f>
        <v>7502.4267095181749</v>
      </c>
      <c r="G832" s="229">
        <f>'DDS Rates for Amend'!CF11</f>
        <v>289.14</v>
      </c>
      <c r="H832" s="170">
        <f>F832*G832</f>
        <v>2169251.658790085</v>
      </c>
      <c r="J832" s="387"/>
      <c r="K832" s="388"/>
      <c r="L832" s="388"/>
      <c r="M832" s="388"/>
      <c r="N832" s="388"/>
      <c r="O832" s="388"/>
      <c r="P832" s="388"/>
      <c r="Q832" s="389"/>
    </row>
    <row r="833" spans="1:17" x14ac:dyDescent="0.25">
      <c r="A833" s="24">
        <f>A$14</f>
        <v>1752</v>
      </c>
      <c r="B833" s="291">
        <f t="shared" si="179"/>
        <v>1.7421602787456445E-2</v>
      </c>
      <c r="C833" s="23">
        <f t="shared" si="180"/>
        <v>10</v>
      </c>
      <c r="D833" s="222">
        <v>30</v>
      </c>
      <c r="E833" s="169">
        <f>TREND(E824:E828,C824:C828,C833)</f>
        <v>242.98043247125054</v>
      </c>
      <c r="F833" s="168">
        <f>D833*E833</f>
        <v>7289.4129741375164</v>
      </c>
      <c r="G833" s="229">
        <f>'DDS Rates for Amend'!CF12</f>
        <v>295.50108</v>
      </c>
      <c r="H833" s="170">
        <f>F833*G833</f>
        <v>2154029.4064236484</v>
      </c>
      <c r="J833" s="390"/>
      <c r="K833" s="391"/>
      <c r="L833" s="391"/>
      <c r="M833" s="391"/>
      <c r="N833" s="391"/>
      <c r="O833" s="391"/>
      <c r="P833" s="391"/>
      <c r="Q833" s="392"/>
    </row>
    <row r="834" spans="1:17" x14ac:dyDescent="0.25">
      <c r="C834"/>
      <c r="D834" s="161"/>
      <c r="E834" s="155"/>
      <c r="F834"/>
      <c r="G834"/>
      <c r="H834"/>
    </row>
    <row r="835" spans="1:17" x14ac:dyDescent="0.25">
      <c r="A835" s="376" t="s">
        <v>207</v>
      </c>
      <c r="B835" s="377"/>
      <c r="C835" s="377"/>
      <c r="D835" s="378"/>
      <c r="E835" s="153"/>
      <c r="F835" s="372"/>
      <c r="G835" s="372"/>
      <c r="H835" s="372"/>
    </row>
    <row r="836" spans="1:17" x14ac:dyDescent="0.25">
      <c r="A836" s="289" t="s">
        <v>91</v>
      </c>
      <c r="B836" s="289" t="s">
        <v>92</v>
      </c>
      <c r="C836" s="72" t="s">
        <v>312</v>
      </c>
      <c r="D836" s="160" t="s">
        <v>300</v>
      </c>
      <c r="E836" s="154" t="s">
        <v>301</v>
      </c>
      <c r="F836" s="42" t="s">
        <v>304</v>
      </c>
      <c r="G836" s="43" t="s">
        <v>302</v>
      </c>
      <c r="H836" s="72" t="s">
        <v>303</v>
      </c>
    </row>
    <row r="837" spans="1:17" x14ac:dyDescent="0.25">
      <c r="A837" s="24">
        <f>A$5</f>
        <v>1182</v>
      </c>
      <c r="B837" s="290"/>
      <c r="C837" s="58">
        <v>1</v>
      </c>
      <c r="D837" s="36">
        <f>'linked - DO NOT USE or DELETE'!D75</f>
        <v>39</v>
      </c>
      <c r="E837" s="25">
        <f>IF(F837=0,0,F837/D837)</f>
        <v>228.87179487179486</v>
      </c>
      <c r="F837" s="36">
        <f>'linked - DO NOT USE or DELETE'!F75</f>
        <v>8926</v>
      </c>
      <c r="G837" s="27">
        <f>H837/F837</f>
        <v>366.80958323997311</v>
      </c>
      <c r="H837" s="37">
        <f>'linked - DO NOT USE or DELETE'!H75</f>
        <v>3274142.34</v>
      </c>
      <c r="J837" s="384" t="s">
        <v>99</v>
      </c>
      <c r="K837" s="385"/>
      <c r="L837" s="385"/>
      <c r="M837" s="385"/>
      <c r="N837" s="385"/>
      <c r="O837" s="385"/>
      <c r="P837" s="385"/>
      <c r="Q837" s="386"/>
    </row>
    <row r="838" spans="1:17" x14ac:dyDescent="0.25">
      <c r="A838" s="24">
        <f>A$6</f>
        <v>1288</v>
      </c>
      <c r="B838" s="291">
        <f>(A838-A837)/A837</f>
        <v>8.9678510998307953E-2</v>
      </c>
      <c r="C838" s="61">
        <v>2</v>
      </c>
      <c r="D838" s="36">
        <f>'linked - DO NOT USE or DELETE'!I75</f>
        <v>41</v>
      </c>
      <c r="E838" s="25">
        <f>IF(F838=0,0,F838/D838)</f>
        <v>270.2439024390244</v>
      </c>
      <c r="F838" s="36">
        <f>'linked - DO NOT USE or DELETE'!K75</f>
        <v>11080</v>
      </c>
      <c r="G838" s="27">
        <f>H838/F838</f>
        <v>366.83892960288807</v>
      </c>
      <c r="H838" s="37">
        <f>'linked - DO NOT USE or DELETE'!M75</f>
        <v>4064575.34</v>
      </c>
      <c r="J838" s="387"/>
      <c r="K838" s="388"/>
      <c r="L838" s="388"/>
      <c r="M838" s="388"/>
      <c r="N838" s="388"/>
      <c r="O838" s="388"/>
      <c r="P838" s="388"/>
      <c r="Q838" s="389"/>
    </row>
    <row r="839" spans="1:17" x14ac:dyDescent="0.25">
      <c r="A839" s="24">
        <f>A$7</f>
        <v>1495</v>
      </c>
      <c r="B839" s="291">
        <f t="shared" ref="B839:B846" si="182">(A839-A838)/A838</f>
        <v>0.16071428571428573</v>
      </c>
      <c r="C839" s="61">
        <v>3</v>
      </c>
      <c r="D839" s="36">
        <f>'linked - DO NOT USE or DELETE'!N75</f>
        <v>43</v>
      </c>
      <c r="E839" s="25">
        <f>IF(F839=0,0,F839/D839)</f>
        <v>245.09302325581396</v>
      </c>
      <c r="F839" s="36">
        <f>'linked - DO NOT USE or DELETE'!P75</f>
        <v>10539</v>
      </c>
      <c r="G839" s="27">
        <f>H839/F839</f>
        <v>366.60280861561819</v>
      </c>
      <c r="H839" s="38">
        <f>'linked - DO NOT USE or DELETE'!R75</f>
        <v>3863627</v>
      </c>
      <c r="J839" s="387"/>
      <c r="K839" s="388"/>
      <c r="L839" s="388"/>
      <c r="M839" s="388"/>
      <c r="N839" s="388"/>
      <c r="O839" s="388"/>
      <c r="P839" s="388"/>
      <c r="Q839" s="389"/>
    </row>
    <row r="840" spans="1:17" x14ac:dyDescent="0.25">
      <c r="A840" s="24">
        <f>A$8</f>
        <v>1470</v>
      </c>
      <c r="B840" s="291">
        <f t="shared" si="182"/>
        <v>-1.6722408026755852E-2</v>
      </c>
      <c r="C840" s="61">
        <f t="shared" ref="C840:C846" si="183">C839+1</f>
        <v>4</v>
      </c>
      <c r="D840" s="36">
        <f>'linked - DO NOT USE or DELETE'!S75</f>
        <v>39</v>
      </c>
      <c r="E840" s="25">
        <f>IF(F840=0,0,F840/D840)</f>
        <v>227.89743589743588</v>
      </c>
      <c r="F840" s="36">
        <f>'linked - DO NOT USE or DELETE'!U75</f>
        <v>8888</v>
      </c>
      <c r="G840" s="27">
        <f>H840/F840</f>
        <v>366.98931143114311</v>
      </c>
      <c r="H840" s="38">
        <f>'linked - DO NOT USE or DELETE'!W75</f>
        <v>3261801</v>
      </c>
      <c r="J840" s="387"/>
      <c r="K840" s="388"/>
      <c r="L840" s="388"/>
      <c r="M840" s="388"/>
      <c r="N840" s="388"/>
      <c r="O840" s="388"/>
      <c r="P840" s="388"/>
      <c r="Q840" s="389"/>
    </row>
    <row r="841" spans="1:17" x14ac:dyDescent="0.25">
      <c r="A841" s="24">
        <f>A$9</f>
        <v>1542</v>
      </c>
      <c r="B841" s="291">
        <f t="shared" si="182"/>
        <v>4.8979591836734691E-2</v>
      </c>
      <c r="C841" s="61">
        <f t="shared" si="183"/>
        <v>5</v>
      </c>
      <c r="D841" s="36">
        <f>'linked - DO NOT USE or DELETE'!X75</f>
        <v>31</v>
      </c>
      <c r="E841" s="25">
        <f>IF(F841=0,0,F841/D841)</f>
        <v>325.54838709677421</v>
      </c>
      <c r="F841" s="36">
        <f>'linked - DO NOT USE or DELETE'!Z75</f>
        <v>10092</v>
      </c>
      <c r="G841" s="27">
        <f>H841/F841</f>
        <v>366.92320650019821</v>
      </c>
      <c r="H841" s="38">
        <f>'linked - DO NOT USE or DELETE'!AB75</f>
        <v>3702989</v>
      </c>
      <c r="J841" s="387"/>
      <c r="K841" s="388"/>
      <c r="L841" s="388"/>
      <c r="M841" s="388"/>
      <c r="N841" s="388"/>
      <c r="O841" s="388"/>
      <c r="P841" s="388"/>
      <c r="Q841" s="389"/>
    </row>
    <row r="842" spans="1:17" x14ac:dyDescent="0.25">
      <c r="A842" s="24">
        <f>A$10</f>
        <v>1592</v>
      </c>
      <c r="B842" s="291">
        <f t="shared" si="182"/>
        <v>3.2425421530479899E-2</v>
      </c>
      <c r="C842" s="23">
        <f t="shared" si="183"/>
        <v>6</v>
      </c>
      <c r="D842" s="168">
        <f>TREND(D$839:D$841,A$839:A$841,A842)</f>
        <v>26.036168620603604</v>
      </c>
      <c r="E842" s="169">
        <f>TREND(E837:E841,C837:C841,C842)</f>
        <v>304.83292408467975</v>
      </c>
      <c r="F842" s="168">
        <f>D842*E842</f>
        <v>7936.6814125803794</v>
      </c>
      <c r="G842" s="165">
        <v>322</v>
      </c>
      <c r="H842" s="170">
        <f>F842*G842</f>
        <v>2555611.4148508823</v>
      </c>
      <c r="J842" s="387"/>
      <c r="K842" s="388"/>
      <c r="L842" s="388"/>
      <c r="M842" s="388"/>
      <c r="N842" s="388"/>
      <c r="O842" s="388"/>
      <c r="P842" s="388"/>
      <c r="Q842" s="389"/>
    </row>
    <row r="843" spans="1:17" x14ac:dyDescent="0.25">
      <c r="A843" s="24">
        <f>A$11</f>
        <v>1642</v>
      </c>
      <c r="B843" s="291">
        <f t="shared" si="182"/>
        <v>3.1407035175879394E-2</v>
      </c>
      <c r="C843" s="23">
        <f t="shared" si="183"/>
        <v>7</v>
      </c>
      <c r="D843" s="168">
        <f t="shared" ref="D843" si="184">TREND(D$839:D$841,A$839:A$841,A843)</f>
        <v>19.550760788226455</v>
      </c>
      <c r="E843" s="169">
        <f>TREND(E837:E841,C837:C841,C843)</f>
        <v>319.93359587551674</v>
      </c>
      <c r="F843" s="168">
        <f>D843*E843</f>
        <v>6254.945201079342</v>
      </c>
      <c r="G843" s="229">
        <f>'DDS Rates for Amend'!CG9</f>
        <v>348.78</v>
      </c>
      <c r="H843" s="170">
        <f>F843*G843</f>
        <v>2181599.7872324525</v>
      </c>
      <c r="J843" s="387"/>
      <c r="K843" s="388"/>
      <c r="L843" s="388"/>
      <c r="M843" s="388"/>
      <c r="N843" s="388"/>
      <c r="O843" s="388"/>
      <c r="P843" s="388"/>
      <c r="Q843" s="389"/>
    </row>
    <row r="844" spans="1:17" x14ac:dyDescent="0.25">
      <c r="A844" s="24">
        <f>A$12</f>
        <v>1692</v>
      </c>
      <c r="B844" s="291">
        <f t="shared" si="182"/>
        <v>3.0450669914738125E-2</v>
      </c>
      <c r="C844" s="23">
        <f t="shared" si="183"/>
        <v>8</v>
      </c>
      <c r="D844" s="168">
        <v>21</v>
      </c>
      <c r="E844" s="169">
        <f>TREND(E837:E841,C837:C841,C844)</f>
        <v>335.0342676663538</v>
      </c>
      <c r="F844" s="168">
        <f>D844*E844</f>
        <v>7035.71962099343</v>
      </c>
      <c r="G844" s="229">
        <f>'DDS Rates for Amend'!CG10</f>
        <v>344.83</v>
      </c>
      <c r="H844" s="170">
        <f>F844*G844</f>
        <v>2426127.1969071645</v>
      </c>
      <c r="I844" s="18">
        <v>2015</v>
      </c>
      <c r="J844" s="387"/>
      <c r="K844" s="388"/>
      <c r="L844" s="388"/>
      <c r="M844" s="388"/>
      <c r="N844" s="388"/>
      <c r="O844" s="388"/>
      <c r="P844" s="388"/>
      <c r="Q844" s="389"/>
    </row>
    <row r="845" spans="1:17" x14ac:dyDescent="0.25">
      <c r="A845" s="24">
        <f>A$13</f>
        <v>1722</v>
      </c>
      <c r="B845" s="291">
        <f t="shared" si="182"/>
        <v>1.7730496453900711E-2</v>
      </c>
      <c r="C845" s="23">
        <f t="shared" si="183"/>
        <v>9</v>
      </c>
      <c r="D845" s="168">
        <v>21</v>
      </c>
      <c r="E845" s="169">
        <v>335</v>
      </c>
      <c r="F845" s="168">
        <f>D845*E845</f>
        <v>7035</v>
      </c>
      <c r="G845" s="229">
        <f>'DDS Rates for Amend'!CG11</f>
        <v>357.29</v>
      </c>
      <c r="H845" s="170">
        <f>F845*G845</f>
        <v>2513535.1500000004</v>
      </c>
      <c r="J845" s="387"/>
      <c r="K845" s="388"/>
      <c r="L845" s="388"/>
      <c r="M845" s="388"/>
      <c r="N845" s="388"/>
      <c r="O845" s="388"/>
      <c r="P845" s="388"/>
      <c r="Q845" s="389"/>
    </row>
    <row r="846" spans="1:17" x14ac:dyDescent="0.25">
      <c r="A846" s="24">
        <f>A$14</f>
        <v>1752</v>
      </c>
      <c r="B846" s="291">
        <f t="shared" si="182"/>
        <v>1.7421602787456445E-2</v>
      </c>
      <c r="C846" s="23">
        <f t="shared" si="183"/>
        <v>10</v>
      </c>
      <c r="D846" s="168">
        <v>20</v>
      </c>
      <c r="E846" s="169">
        <v>335</v>
      </c>
      <c r="F846" s="168">
        <f>D846*E846</f>
        <v>6700</v>
      </c>
      <c r="G846" s="229">
        <f>'DDS Rates for Amend'!CG12</f>
        <v>365.15038000000004</v>
      </c>
      <c r="H846" s="170">
        <f>F846*G846</f>
        <v>2446507.5460000001</v>
      </c>
      <c r="J846" s="390"/>
      <c r="K846" s="391"/>
      <c r="L846" s="391"/>
      <c r="M846" s="391"/>
      <c r="N846" s="391"/>
      <c r="O846" s="391"/>
      <c r="P846" s="391"/>
      <c r="Q846" s="392"/>
    </row>
    <row r="847" spans="1:17" x14ac:dyDescent="0.25">
      <c r="A847" s="311"/>
      <c r="B847" s="312"/>
      <c r="C847" s="319"/>
      <c r="D847" s="322"/>
      <c r="E847" s="325"/>
      <c r="F847" s="322"/>
      <c r="G847" s="323"/>
      <c r="H847" s="324"/>
      <c r="J847" s="298"/>
      <c r="K847" s="298"/>
      <c r="L847" s="298"/>
      <c r="M847" s="298"/>
      <c r="N847" s="298"/>
      <c r="O847" s="298"/>
      <c r="P847" s="298"/>
      <c r="Q847" s="298"/>
    </row>
    <row r="848" spans="1:17" x14ac:dyDescent="0.25">
      <c r="A848" s="377" t="s">
        <v>208</v>
      </c>
      <c r="B848" s="377"/>
      <c r="C848" s="377"/>
      <c r="D848" s="378"/>
      <c r="E848" s="153"/>
      <c r="F848" s="372"/>
      <c r="G848" s="372"/>
      <c r="H848" s="372"/>
    </row>
    <row r="849" spans="1:17" x14ac:dyDescent="0.25">
      <c r="A849" s="289" t="s">
        <v>91</v>
      </c>
      <c r="B849" s="289" t="s">
        <v>92</v>
      </c>
      <c r="C849" s="72" t="s">
        <v>312</v>
      </c>
      <c r="D849" s="160" t="s">
        <v>300</v>
      </c>
      <c r="E849" s="154" t="s">
        <v>301</v>
      </c>
      <c r="F849" s="42" t="s">
        <v>304</v>
      </c>
      <c r="G849" s="43" t="s">
        <v>302</v>
      </c>
      <c r="H849" s="72" t="s">
        <v>303</v>
      </c>
    </row>
    <row r="850" spans="1:17" x14ac:dyDescent="0.25">
      <c r="A850" s="24">
        <f>A$5</f>
        <v>1182</v>
      </c>
      <c r="B850" s="290"/>
      <c r="C850" s="58">
        <v>1</v>
      </c>
      <c r="D850" s="36">
        <f>'linked - DO NOT USE or DELETE'!D76</f>
        <v>27</v>
      </c>
      <c r="E850" s="25">
        <f>IF(F850=0,0,F850/D850)</f>
        <v>176.85185185185185</v>
      </c>
      <c r="F850" s="36">
        <f>'linked - DO NOT USE or DELETE'!F76</f>
        <v>4775</v>
      </c>
      <c r="G850" s="27">
        <f>H850/F850</f>
        <v>443.6568041884816</v>
      </c>
      <c r="H850" s="37">
        <f>'linked - DO NOT USE or DELETE'!H76</f>
        <v>2118461.2399999998</v>
      </c>
      <c r="J850" s="384" t="s">
        <v>50</v>
      </c>
      <c r="K850" s="385"/>
      <c r="L850" s="385"/>
      <c r="M850" s="385"/>
      <c r="N850" s="385"/>
      <c r="O850" s="385"/>
      <c r="P850" s="385"/>
      <c r="Q850" s="386"/>
    </row>
    <row r="851" spans="1:17" x14ac:dyDescent="0.25">
      <c r="A851" s="24">
        <f>A$6</f>
        <v>1288</v>
      </c>
      <c r="B851" s="291">
        <f>(A851-A850)/A850</f>
        <v>8.9678510998307953E-2</v>
      </c>
      <c r="C851" s="61">
        <v>2</v>
      </c>
      <c r="D851" s="36">
        <f>'linked - DO NOT USE or DELETE'!I76</f>
        <v>22</v>
      </c>
      <c r="E851" s="25">
        <f>IF(F851=0,0,F851/D851)</f>
        <v>230</v>
      </c>
      <c r="F851" s="36">
        <f>'linked - DO NOT USE or DELETE'!K76</f>
        <v>5060</v>
      </c>
      <c r="G851" s="27">
        <f>H851/F851</f>
        <v>445.49169960474308</v>
      </c>
      <c r="H851" s="37">
        <f>'linked - DO NOT USE or DELETE'!M76</f>
        <v>2254188</v>
      </c>
      <c r="J851" s="387"/>
      <c r="K851" s="388"/>
      <c r="L851" s="388"/>
      <c r="M851" s="388"/>
      <c r="N851" s="388"/>
      <c r="O851" s="388"/>
      <c r="P851" s="388"/>
      <c r="Q851" s="389"/>
    </row>
    <row r="852" spans="1:17" x14ac:dyDescent="0.25">
      <c r="A852" s="24">
        <f>A$7</f>
        <v>1495</v>
      </c>
      <c r="B852" s="291">
        <f t="shared" ref="B852:B859" si="185">(A852-A851)/A851</f>
        <v>0.16071428571428573</v>
      </c>
      <c r="C852" s="61">
        <v>3</v>
      </c>
      <c r="D852" s="36">
        <f>'linked - DO NOT USE or DELETE'!N76</f>
        <v>29</v>
      </c>
      <c r="E852" s="25">
        <f>IF(F852=0,0,F852/D852)</f>
        <v>266.79310344827587</v>
      </c>
      <c r="F852" s="36">
        <f>'linked - DO NOT USE or DELETE'!P76</f>
        <v>7737</v>
      </c>
      <c r="G852" s="27">
        <f>H852/F852</f>
        <v>444</v>
      </c>
      <c r="H852" s="38">
        <f>'linked - DO NOT USE or DELETE'!R76</f>
        <v>3435228</v>
      </c>
      <c r="J852" s="387"/>
      <c r="K852" s="388"/>
      <c r="L852" s="388"/>
      <c r="M852" s="388"/>
      <c r="N852" s="388"/>
      <c r="O852" s="388"/>
      <c r="P852" s="388"/>
      <c r="Q852" s="389"/>
    </row>
    <row r="853" spans="1:17" x14ac:dyDescent="0.25">
      <c r="A853" s="24">
        <f>A$8</f>
        <v>1470</v>
      </c>
      <c r="B853" s="291">
        <f t="shared" si="185"/>
        <v>-1.6722408026755852E-2</v>
      </c>
      <c r="C853" s="61">
        <f t="shared" ref="C853:C859" si="186">C852+1</f>
        <v>4</v>
      </c>
      <c r="D853" s="36">
        <f>'linked - DO NOT USE or DELETE'!S76</f>
        <v>26</v>
      </c>
      <c r="E853" s="25">
        <f>IF(F853=0,0,F853/D853)</f>
        <v>242.15384615384616</v>
      </c>
      <c r="F853" s="36">
        <f>'linked - DO NOT USE or DELETE'!U76</f>
        <v>6296</v>
      </c>
      <c r="G853" s="27">
        <f>H853/F853</f>
        <v>443.99841168996187</v>
      </c>
      <c r="H853" s="38">
        <f>'linked - DO NOT USE or DELETE'!W76</f>
        <v>2795414</v>
      </c>
      <c r="J853" s="387"/>
      <c r="K853" s="388"/>
      <c r="L853" s="388"/>
      <c r="M853" s="388"/>
      <c r="N853" s="388"/>
      <c r="O853" s="388"/>
      <c r="P853" s="388"/>
      <c r="Q853" s="389"/>
    </row>
    <row r="854" spans="1:17" x14ac:dyDescent="0.25">
      <c r="A854" s="24">
        <f>A$9</f>
        <v>1542</v>
      </c>
      <c r="B854" s="291">
        <f t="shared" si="185"/>
        <v>4.8979591836734691E-2</v>
      </c>
      <c r="C854" s="61">
        <f t="shared" si="186"/>
        <v>5</v>
      </c>
      <c r="D854" s="36">
        <f>'linked - DO NOT USE or DELETE'!X76</f>
        <v>23</v>
      </c>
      <c r="E854" s="25">
        <f>IF(F854=0,0,F854/D854)</f>
        <v>254.17391304347825</v>
      </c>
      <c r="F854" s="36">
        <f>'linked - DO NOT USE or DELETE'!Z76</f>
        <v>5846</v>
      </c>
      <c r="G854" s="27">
        <f>H854/F854</f>
        <v>444</v>
      </c>
      <c r="H854" s="38">
        <f>'linked - DO NOT USE or DELETE'!AB76</f>
        <v>2595624</v>
      </c>
      <c r="J854" s="387"/>
      <c r="K854" s="388"/>
      <c r="L854" s="388"/>
      <c r="M854" s="388"/>
      <c r="N854" s="388"/>
      <c r="O854" s="388"/>
      <c r="P854" s="388"/>
      <c r="Q854" s="389"/>
    </row>
    <row r="855" spans="1:17" x14ac:dyDescent="0.25">
      <c r="A855" s="24">
        <f>A$10</f>
        <v>1592</v>
      </c>
      <c r="B855" s="291">
        <f t="shared" si="185"/>
        <v>3.2425421530479899E-2</v>
      </c>
      <c r="C855" s="23">
        <f t="shared" si="186"/>
        <v>6</v>
      </c>
      <c r="D855" s="224">
        <f>D854</f>
        <v>23</v>
      </c>
      <c r="E855" s="169">
        <f>TREND(E850:E854,C850:C854,C855)</f>
        <v>284.03393346062012</v>
      </c>
      <c r="F855" s="168">
        <f>D855*E855</f>
        <v>6532.7804695942632</v>
      </c>
      <c r="G855" s="165">
        <v>380</v>
      </c>
      <c r="H855" s="170">
        <f>F855*G855</f>
        <v>2482456.5784458201</v>
      </c>
      <c r="J855" s="387"/>
      <c r="K855" s="388"/>
      <c r="L855" s="388"/>
      <c r="M855" s="388"/>
      <c r="N855" s="388"/>
      <c r="O855" s="388"/>
      <c r="P855" s="388"/>
      <c r="Q855" s="389"/>
    </row>
    <row r="856" spans="1:17" x14ac:dyDescent="0.25">
      <c r="A856" s="24">
        <f>A$11</f>
        <v>1642</v>
      </c>
      <c r="B856" s="291">
        <f t="shared" si="185"/>
        <v>3.1407035175879394E-2</v>
      </c>
      <c r="C856" s="23">
        <f t="shared" si="186"/>
        <v>7</v>
      </c>
      <c r="D856" s="224">
        <v>20</v>
      </c>
      <c r="E856" s="169">
        <f>TREND(E850:E854,C850:C854,C856)</f>
        <v>300.71373031433006</v>
      </c>
      <c r="F856" s="168">
        <f>D856*E856</f>
        <v>6014.2746062866008</v>
      </c>
      <c r="G856" s="229">
        <f>'DDS Rates for Amend'!CH9</f>
        <v>411.76</v>
      </c>
      <c r="H856" s="170">
        <f>F856*G856</f>
        <v>2476437.7118845708</v>
      </c>
      <c r="J856" s="387"/>
      <c r="K856" s="388"/>
      <c r="L856" s="388"/>
      <c r="M856" s="388"/>
      <c r="N856" s="388"/>
      <c r="O856" s="388"/>
      <c r="P856" s="388"/>
      <c r="Q856" s="389"/>
    </row>
    <row r="857" spans="1:17" x14ac:dyDescent="0.25">
      <c r="A857" s="24">
        <f>A$12</f>
        <v>1692</v>
      </c>
      <c r="B857" s="291">
        <f t="shared" si="185"/>
        <v>3.0450669914738125E-2</v>
      </c>
      <c r="C857" s="23">
        <f t="shared" si="186"/>
        <v>8</v>
      </c>
      <c r="D857" s="224">
        <v>21</v>
      </c>
      <c r="E857" s="169">
        <f>TREND(E850:E854,C850:C854,C857)</f>
        <v>317.3935271680399</v>
      </c>
      <c r="F857" s="168">
        <f>D857*E857</f>
        <v>6665.2640705288377</v>
      </c>
      <c r="G857" s="229">
        <f>'DDS Rates for Amend'!CH10</f>
        <v>383.91</v>
      </c>
      <c r="H857" s="170">
        <f>F857*G857</f>
        <v>2558861.5293167261</v>
      </c>
      <c r="I857" s="18">
        <v>2015</v>
      </c>
      <c r="J857" s="387"/>
      <c r="K857" s="388"/>
      <c r="L857" s="388"/>
      <c r="M857" s="388"/>
      <c r="N857" s="388"/>
      <c r="O857" s="388"/>
      <c r="P857" s="388"/>
      <c r="Q857" s="389"/>
    </row>
    <row r="858" spans="1:17" x14ac:dyDescent="0.25">
      <c r="A858" s="24">
        <f>A$13</f>
        <v>1722</v>
      </c>
      <c r="B858" s="291">
        <f t="shared" si="185"/>
        <v>1.7730496453900711E-2</v>
      </c>
      <c r="C858" s="23">
        <f t="shared" si="186"/>
        <v>9</v>
      </c>
      <c r="D858" s="224">
        <v>20</v>
      </c>
      <c r="E858" s="169">
        <f>TREND(E850:E854,C850:C854,C858)</f>
        <v>334.07332402174984</v>
      </c>
      <c r="F858" s="168">
        <f>D858*E858</f>
        <v>6681.4664804349968</v>
      </c>
      <c r="G858" s="229">
        <f>'DDS Rates for Amend'!CH11</f>
        <v>397.92</v>
      </c>
      <c r="H858" s="170">
        <f>F858*G858</f>
        <v>2658689.141894694</v>
      </c>
      <c r="J858" s="387"/>
      <c r="K858" s="388"/>
      <c r="L858" s="388"/>
      <c r="M858" s="388"/>
      <c r="N858" s="388"/>
      <c r="O858" s="388"/>
      <c r="P858" s="388"/>
      <c r="Q858" s="389"/>
    </row>
    <row r="859" spans="1:17" x14ac:dyDescent="0.25">
      <c r="A859" s="24">
        <f>A$14</f>
        <v>1752</v>
      </c>
      <c r="B859" s="291">
        <f t="shared" si="185"/>
        <v>1.7421602787456445E-2</v>
      </c>
      <c r="C859" s="23">
        <f t="shared" si="186"/>
        <v>10</v>
      </c>
      <c r="D859" s="224">
        <f t="shared" ref="D859" si="187">D858</f>
        <v>20</v>
      </c>
      <c r="E859" s="169">
        <v>334</v>
      </c>
      <c r="F859" s="168">
        <f>D859*E859</f>
        <v>6680</v>
      </c>
      <c r="G859" s="229">
        <f>'DDS Rates for Amend'!CH12</f>
        <v>406.67424</v>
      </c>
      <c r="H859" s="170">
        <f>F859*G859</f>
        <v>2716583.9232000001</v>
      </c>
      <c r="J859" s="390"/>
      <c r="K859" s="391"/>
      <c r="L859" s="391"/>
      <c r="M859" s="391"/>
      <c r="N859" s="391"/>
      <c r="O859" s="391"/>
      <c r="P859" s="391"/>
      <c r="Q859" s="392"/>
    </row>
    <row r="860" spans="1:17" x14ac:dyDescent="0.25">
      <c r="C860"/>
      <c r="D860" s="161"/>
      <c r="E860" s="155"/>
      <c r="F860"/>
      <c r="G860"/>
      <c r="H860"/>
    </row>
    <row r="861" spans="1:17" x14ac:dyDescent="0.25">
      <c r="A861" s="376" t="s">
        <v>209</v>
      </c>
      <c r="B861" s="377"/>
      <c r="C861" s="377"/>
      <c r="D861" s="378"/>
      <c r="E861" s="153"/>
      <c r="F861" s="372"/>
      <c r="G861" s="372"/>
      <c r="H861" s="372"/>
    </row>
    <row r="862" spans="1:17" x14ac:dyDescent="0.25">
      <c r="A862" s="289" t="s">
        <v>91</v>
      </c>
      <c r="B862" s="289" t="s">
        <v>92</v>
      </c>
      <c r="C862" s="72" t="s">
        <v>312</v>
      </c>
      <c r="D862" s="160" t="s">
        <v>300</v>
      </c>
      <c r="E862" s="154" t="s">
        <v>301</v>
      </c>
      <c r="F862" s="42" t="s">
        <v>304</v>
      </c>
      <c r="G862" s="43" t="s">
        <v>302</v>
      </c>
      <c r="H862" s="72" t="s">
        <v>303</v>
      </c>
    </row>
    <row r="863" spans="1:17" x14ac:dyDescent="0.25">
      <c r="A863" s="24">
        <f>A$5</f>
        <v>1182</v>
      </c>
      <c r="B863" s="290"/>
      <c r="C863" s="58">
        <v>1</v>
      </c>
      <c r="D863" s="36">
        <f>'linked - DO NOT USE or DELETE'!D77</f>
        <v>12</v>
      </c>
      <c r="E863" s="25">
        <f>IF(F863=0,0,F863/D863)</f>
        <v>147.5</v>
      </c>
      <c r="F863" s="36">
        <f>'linked - DO NOT USE or DELETE'!F77</f>
        <v>1770</v>
      </c>
      <c r="G863" s="27">
        <f>H863/F863</f>
        <v>501.23107344632768</v>
      </c>
      <c r="H863" s="37">
        <f>'linked - DO NOT USE or DELETE'!H77</f>
        <v>887179</v>
      </c>
      <c r="J863" s="384" t="s">
        <v>94</v>
      </c>
      <c r="K863" s="385"/>
      <c r="L863" s="385"/>
      <c r="M863" s="385"/>
      <c r="N863" s="385"/>
      <c r="O863" s="385"/>
      <c r="P863" s="385"/>
      <c r="Q863" s="386"/>
    </row>
    <row r="864" spans="1:17" x14ac:dyDescent="0.25">
      <c r="A864" s="24">
        <f>A$6</f>
        <v>1288</v>
      </c>
      <c r="B864" s="291">
        <f>(A864-A863)/A863</f>
        <v>8.9678510998307953E-2</v>
      </c>
      <c r="C864" s="61">
        <v>2</v>
      </c>
      <c r="D864" s="36">
        <f>'linked - DO NOT USE or DELETE'!I77</f>
        <v>14</v>
      </c>
      <c r="E864" s="25">
        <f>IF(F864=0,0,F864/D864)</f>
        <v>165.42857142857142</v>
      </c>
      <c r="F864" s="36">
        <f>'linked - DO NOT USE or DELETE'!K77</f>
        <v>2316</v>
      </c>
      <c r="G864" s="27">
        <f>H864/F864</f>
        <v>550.47668393782385</v>
      </c>
      <c r="H864" s="37">
        <f>'linked - DO NOT USE or DELETE'!M77</f>
        <v>1274904</v>
      </c>
      <c r="J864" s="387"/>
      <c r="K864" s="388"/>
      <c r="L864" s="388"/>
      <c r="M864" s="388"/>
      <c r="N864" s="388"/>
      <c r="O864" s="388"/>
      <c r="P864" s="388"/>
      <c r="Q864" s="389"/>
    </row>
    <row r="865" spans="1:19" x14ac:dyDescent="0.25">
      <c r="A865" s="24">
        <f>A$7</f>
        <v>1495</v>
      </c>
      <c r="B865" s="291">
        <f t="shared" ref="B865:B872" si="188">(A865-A864)/A864</f>
        <v>0.16071428571428573</v>
      </c>
      <c r="C865" s="61">
        <v>3</v>
      </c>
      <c r="D865" s="36">
        <f>'linked - DO NOT USE or DELETE'!N77</f>
        <v>14</v>
      </c>
      <c r="E865" s="25">
        <f>IF(F865=0,0,F865/D865)</f>
        <v>257</v>
      </c>
      <c r="F865" s="36">
        <f>'linked - DO NOT USE or DELETE'!P77</f>
        <v>3598</v>
      </c>
      <c r="G865" s="27">
        <f>H865/F865</f>
        <v>545.40494719288495</v>
      </c>
      <c r="H865" s="38">
        <f>'linked - DO NOT USE or DELETE'!R77</f>
        <v>1962367</v>
      </c>
      <c r="J865" s="387"/>
      <c r="K865" s="388"/>
      <c r="L865" s="388"/>
      <c r="M865" s="388"/>
      <c r="N865" s="388"/>
      <c r="O865" s="388"/>
      <c r="P865" s="388"/>
      <c r="Q865" s="389"/>
    </row>
    <row r="866" spans="1:19" x14ac:dyDescent="0.25">
      <c r="A866" s="24">
        <f>A$8</f>
        <v>1470</v>
      </c>
      <c r="B866" s="291">
        <f t="shared" si="188"/>
        <v>-1.6722408026755852E-2</v>
      </c>
      <c r="C866" s="61">
        <f t="shared" ref="C866:C872" si="189">C865+1</f>
        <v>4</v>
      </c>
      <c r="D866" s="36">
        <f>'linked - DO NOT USE or DELETE'!S77</f>
        <v>26</v>
      </c>
      <c r="E866" s="25">
        <f>IF(F866=0,0,F866/D866)</f>
        <v>240.61538461538461</v>
      </c>
      <c r="F866" s="36">
        <f>'linked - DO NOT USE or DELETE'!U77</f>
        <v>6256</v>
      </c>
      <c r="G866" s="27">
        <f>H866/F866</f>
        <v>551</v>
      </c>
      <c r="H866" s="38">
        <f>'linked - DO NOT USE or DELETE'!W77</f>
        <v>3447056</v>
      </c>
      <c r="J866" s="387"/>
      <c r="K866" s="388"/>
      <c r="L866" s="388"/>
      <c r="M866" s="388"/>
      <c r="N866" s="388"/>
      <c r="O866" s="388"/>
      <c r="P866" s="388"/>
      <c r="Q866" s="389"/>
    </row>
    <row r="867" spans="1:19" x14ac:dyDescent="0.25">
      <c r="A867" s="24">
        <f>A$9</f>
        <v>1542</v>
      </c>
      <c r="B867" s="291">
        <f t="shared" si="188"/>
        <v>4.8979591836734691E-2</v>
      </c>
      <c r="C867" s="61">
        <f t="shared" si="189"/>
        <v>5</v>
      </c>
      <c r="D867" s="36">
        <f>'linked - DO NOT USE or DELETE'!X77</f>
        <v>24</v>
      </c>
      <c r="E867" s="25">
        <f>IF(F867=0,0,F867/D867)</f>
        <v>270.29166666666669</v>
      </c>
      <c r="F867" s="36">
        <f>'linked - DO NOT USE or DELETE'!Z77</f>
        <v>6487</v>
      </c>
      <c r="G867" s="27">
        <f>H867/F867</f>
        <v>550.96701094496689</v>
      </c>
      <c r="H867" s="38">
        <f>'linked - DO NOT USE or DELETE'!AB77</f>
        <v>3574123</v>
      </c>
      <c r="J867" s="387"/>
      <c r="K867" s="388"/>
      <c r="L867" s="388"/>
      <c r="M867" s="388"/>
      <c r="N867" s="388"/>
      <c r="O867" s="388"/>
      <c r="P867" s="388"/>
      <c r="Q867" s="389"/>
    </row>
    <row r="868" spans="1:19" x14ac:dyDescent="0.25">
      <c r="A868" s="24">
        <f>A$10</f>
        <v>1592</v>
      </c>
      <c r="B868" s="291">
        <f t="shared" si="188"/>
        <v>3.2425421530479899E-2</v>
      </c>
      <c r="C868" s="23">
        <f t="shared" si="189"/>
        <v>6</v>
      </c>
      <c r="D868" s="173">
        <f>26-D1144</f>
        <v>20</v>
      </c>
      <c r="E868" s="169">
        <f>TREND(E863:E867,C863:C867,C868)</f>
        <v>312.3981684981685</v>
      </c>
      <c r="F868" s="168">
        <f>D868*E868</f>
        <v>6247.9633699633705</v>
      </c>
      <c r="G868" s="165">
        <v>481</v>
      </c>
      <c r="H868" s="170">
        <f>F868*G868</f>
        <v>3005270.3809523811</v>
      </c>
      <c r="J868" s="387"/>
      <c r="K868" s="388"/>
      <c r="L868" s="388"/>
      <c r="M868" s="388"/>
      <c r="N868" s="388"/>
      <c r="O868" s="388"/>
      <c r="P868" s="388"/>
      <c r="Q868" s="389"/>
    </row>
    <row r="869" spans="1:19" x14ac:dyDescent="0.25">
      <c r="A869" s="24">
        <f>A$11</f>
        <v>1642</v>
      </c>
      <c r="B869" s="291">
        <f t="shared" si="188"/>
        <v>3.1407035175879394E-2</v>
      </c>
      <c r="C869" s="23">
        <f t="shared" si="189"/>
        <v>7</v>
      </c>
      <c r="D869" s="173">
        <f t="shared" ref="D869" si="190">26-D1145</f>
        <v>20</v>
      </c>
      <c r="E869" s="169">
        <f>TREND(E863:E867,C863:C867,C869)</f>
        <v>344.47518315018317</v>
      </c>
      <c r="F869" s="168">
        <f>D869*E869</f>
        <v>6889.503663003663</v>
      </c>
      <c r="G869" s="229">
        <f>'DDS Rates for Amend'!CI9</f>
        <v>521.21</v>
      </c>
      <c r="H869" s="170">
        <f>F869*G869</f>
        <v>3590878.2041941392</v>
      </c>
      <c r="J869" s="387"/>
      <c r="K869" s="388"/>
      <c r="L869" s="388"/>
      <c r="M869" s="388"/>
      <c r="N869" s="388"/>
      <c r="O869" s="388"/>
      <c r="P869" s="388"/>
      <c r="Q869" s="389"/>
    </row>
    <row r="870" spans="1:19" x14ac:dyDescent="0.25">
      <c r="A870" s="24">
        <f>A$12</f>
        <v>1692</v>
      </c>
      <c r="B870" s="291">
        <f t="shared" si="188"/>
        <v>3.0450669914738125E-2</v>
      </c>
      <c r="C870" s="23">
        <f t="shared" si="189"/>
        <v>8</v>
      </c>
      <c r="D870" s="173">
        <v>12</v>
      </c>
      <c r="E870" s="169">
        <v>340</v>
      </c>
      <c r="F870" s="168">
        <f>D870*E870</f>
        <v>4080</v>
      </c>
      <c r="G870" s="229">
        <f>'DDS Rates for Amend'!CI10</f>
        <v>472.78</v>
      </c>
      <c r="H870" s="170">
        <f>F870*G870</f>
        <v>1928942.4</v>
      </c>
      <c r="I870" s="18">
        <v>2015</v>
      </c>
      <c r="J870" s="387"/>
      <c r="K870" s="388"/>
      <c r="L870" s="388"/>
      <c r="M870" s="388"/>
      <c r="N870" s="388"/>
      <c r="O870" s="388"/>
      <c r="P870" s="388"/>
      <c r="Q870" s="389"/>
    </row>
    <row r="871" spans="1:19" x14ac:dyDescent="0.25">
      <c r="A871" s="24">
        <f>A$13</f>
        <v>1722</v>
      </c>
      <c r="B871" s="291">
        <f t="shared" si="188"/>
        <v>1.7730496453900711E-2</v>
      </c>
      <c r="C871" s="23">
        <f t="shared" si="189"/>
        <v>9</v>
      </c>
      <c r="D871" s="173">
        <v>12</v>
      </c>
      <c r="E871" s="169">
        <v>340</v>
      </c>
      <c r="F871" s="168">
        <f>D871*E871</f>
        <v>4080</v>
      </c>
      <c r="G871" s="229">
        <f>'DDS Rates for Amend'!CI11</f>
        <v>495.98</v>
      </c>
      <c r="H871" s="170">
        <f>F871*G871</f>
        <v>2023598.4000000001</v>
      </c>
      <c r="J871" s="387"/>
      <c r="K871" s="388"/>
      <c r="L871" s="388"/>
      <c r="M871" s="388"/>
      <c r="N871" s="388"/>
      <c r="O871" s="388"/>
      <c r="P871" s="388"/>
      <c r="Q871" s="389"/>
    </row>
    <row r="872" spans="1:19" x14ac:dyDescent="0.25">
      <c r="A872" s="24">
        <f>A$14</f>
        <v>1752</v>
      </c>
      <c r="B872" s="291">
        <f t="shared" si="188"/>
        <v>1.7421602787456445E-2</v>
      </c>
      <c r="C872" s="23">
        <f t="shared" si="189"/>
        <v>10</v>
      </c>
      <c r="D872" s="173">
        <v>12</v>
      </c>
      <c r="E872" s="169">
        <v>340</v>
      </c>
      <c r="F872" s="168">
        <f>D872*E872</f>
        <v>4080</v>
      </c>
      <c r="G872" s="229">
        <f>'DDS Rates for Amend'!CI12</f>
        <v>506.89156000000003</v>
      </c>
      <c r="H872" s="170">
        <f>F872*G872</f>
        <v>2068117.5648000001</v>
      </c>
      <c r="J872" s="390"/>
      <c r="K872" s="391"/>
      <c r="L872" s="391"/>
      <c r="M872" s="391"/>
      <c r="N872" s="391"/>
      <c r="O872" s="391"/>
      <c r="P872" s="391"/>
      <c r="Q872" s="392"/>
    </row>
    <row r="873" spans="1:19" x14ac:dyDescent="0.25">
      <c r="C873"/>
      <c r="D873" s="161"/>
      <c r="E873" s="155"/>
      <c r="F873"/>
      <c r="G873"/>
      <c r="H873"/>
    </row>
    <row r="874" spans="1:19" x14ac:dyDescent="0.25">
      <c r="A874" s="376" t="s">
        <v>280</v>
      </c>
      <c r="B874" s="377"/>
      <c r="C874" s="377"/>
      <c r="D874" s="378"/>
      <c r="E874" s="153"/>
      <c r="F874" s="372"/>
      <c r="G874" s="372"/>
      <c r="H874" s="372"/>
    </row>
    <row r="875" spans="1:19" x14ac:dyDescent="0.25">
      <c r="A875" s="289" t="s">
        <v>91</v>
      </c>
      <c r="B875" s="289" t="s">
        <v>92</v>
      </c>
      <c r="C875" s="284" t="s">
        <v>312</v>
      </c>
      <c r="D875" s="285" t="s">
        <v>300</v>
      </c>
      <c r="E875" s="286" t="s">
        <v>301</v>
      </c>
      <c r="F875" s="287" t="s">
        <v>304</v>
      </c>
      <c r="G875" s="284" t="s">
        <v>302</v>
      </c>
      <c r="H875" s="284" t="s">
        <v>303</v>
      </c>
      <c r="R875" s="141"/>
      <c r="S875" s="141"/>
    </row>
    <row r="876" spans="1:19" x14ac:dyDescent="0.25">
      <c r="A876" s="24">
        <f>A$5</f>
        <v>1182</v>
      </c>
      <c r="B876" s="290"/>
      <c r="C876" s="276">
        <v>1</v>
      </c>
      <c r="D876" s="277">
        <f>'linked - DO NOT USE or DELETE'!D78</f>
        <v>326</v>
      </c>
      <c r="E876" s="26">
        <f>IF(F876=0,0,F876/D876)</f>
        <v>4.6932515337423313</v>
      </c>
      <c r="F876" s="277">
        <f>'linked - DO NOT USE or DELETE'!F78</f>
        <v>1530</v>
      </c>
      <c r="G876" s="28">
        <f>H876/F876</f>
        <v>71.321770152505451</v>
      </c>
      <c r="H876" s="278">
        <f>'linked - DO NOT USE or DELETE'!H78/1.2</f>
        <v>109122.30833333333</v>
      </c>
      <c r="J876" s="384" t="s">
        <v>95</v>
      </c>
      <c r="K876" s="394"/>
      <c r="L876" s="394"/>
      <c r="M876" s="394"/>
      <c r="N876" s="394"/>
      <c r="O876" s="394"/>
      <c r="P876" s="394"/>
      <c r="Q876" s="395"/>
      <c r="R876" s="140"/>
      <c r="S876" s="141"/>
    </row>
    <row r="877" spans="1:19" x14ac:dyDescent="0.25">
      <c r="A877" s="24">
        <f>A$6</f>
        <v>1288</v>
      </c>
      <c r="B877" s="291">
        <f>(A877-A876)/A876</f>
        <v>8.9678510998307953E-2</v>
      </c>
      <c r="C877" s="74">
        <v>2</v>
      </c>
      <c r="D877" s="277">
        <f>'linked - DO NOT USE or DELETE'!I78</f>
        <v>662</v>
      </c>
      <c r="E877" s="26">
        <f>IF(F877=0,0,F877/D877)</f>
        <v>2.6631419939577041</v>
      </c>
      <c r="F877" s="277">
        <f>'linked - DO NOT USE or DELETE'!K78</f>
        <v>1763</v>
      </c>
      <c r="G877" s="28">
        <f>H877/F877</f>
        <v>86.24974002647005</v>
      </c>
      <c r="H877" s="278">
        <f>'linked - DO NOT USE or DELETE'!M78/1.2</f>
        <v>152058.29166666669</v>
      </c>
      <c r="J877" s="396"/>
      <c r="K877" s="397"/>
      <c r="L877" s="397"/>
      <c r="M877" s="397"/>
      <c r="N877" s="397"/>
      <c r="O877" s="397"/>
      <c r="P877" s="397"/>
      <c r="Q877" s="398"/>
      <c r="R877" s="140"/>
      <c r="S877" s="141"/>
    </row>
    <row r="878" spans="1:19" x14ac:dyDescent="0.25">
      <c r="A878" s="24">
        <f>A$7</f>
        <v>1495</v>
      </c>
      <c r="B878" s="291">
        <f t="shared" ref="B878:B885" si="191">(A878-A877)/A877</f>
        <v>0.16071428571428573</v>
      </c>
      <c r="C878" s="74">
        <v>3</v>
      </c>
      <c r="D878" s="277">
        <f>'linked - DO NOT USE or DELETE'!N78</f>
        <v>22</v>
      </c>
      <c r="E878" s="26">
        <f>IF(F878=0,0,F878/D878)</f>
        <v>1.4090909090909092</v>
      </c>
      <c r="F878" s="277">
        <f>'linked - DO NOT USE or DELETE'!P78</f>
        <v>31</v>
      </c>
      <c r="G878" s="28">
        <f>H878/F878</f>
        <v>103.40322580645162</v>
      </c>
      <c r="H878" s="279">
        <f>'linked - DO NOT USE or DELETE'!R78/1.2</f>
        <v>3205.5</v>
      </c>
      <c r="J878" s="396"/>
      <c r="K878" s="397"/>
      <c r="L878" s="397"/>
      <c r="M878" s="397"/>
      <c r="N878" s="397"/>
      <c r="O878" s="397"/>
      <c r="P878" s="397"/>
      <c r="Q878" s="398"/>
      <c r="R878" s="140"/>
      <c r="S878" s="141"/>
    </row>
    <row r="879" spans="1:19" x14ac:dyDescent="0.25">
      <c r="A879" s="24">
        <f>A$8</f>
        <v>1470</v>
      </c>
      <c r="B879" s="291">
        <f t="shared" si="191"/>
        <v>-1.6722408026755852E-2</v>
      </c>
      <c r="C879" s="74">
        <f t="shared" ref="C879:C885" si="192">C878+1</f>
        <v>4</v>
      </c>
      <c r="D879" s="277">
        <f>'linked - DO NOT USE or DELETE'!S78</f>
        <v>3</v>
      </c>
      <c r="E879" s="26">
        <f>IF(F879=0,0,F879/D879)</f>
        <v>1</v>
      </c>
      <c r="F879" s="277">
        <f>'linked - DO NOT USE or DELETE'!U78</f>
        <v>3</v>
      </c>
      <c r="G879" s="28">
        <f>H879/F879</f>
        <v>67.361111111111114</v>
      </c>
      <c r="H879" s="279">
        <f>'linked - DO NOT USE or DELETE'!W78/1.2</f>
        <v>202.08333333333334</v>
      </c>
      <c r="J879" s="396"/>
      <c r="K879" s="397"/>
      <c r="L879" s="397"/>
      <c r="M879" s="397"/>
      <c r="N879" s="397"/>
      <c r="O879" s="397"/>
      <c r="P879" s="397"/>
      <c r="Q879" s="398"/>
      <c r="R879" s="140"/>
      <c r="S879" s="141"/>
    </row>
    <row r="880" spans="1:19" x14ac:dyDescent="0.25">
      <c r="A880" s="24">
        <f>A$9</f>
        <v>1542</v>
      </c>
      <c r="B880" s="291">
        <f t="shared" si="191"/>
        <v>4.8979591836734691E-2</v>
      </c>
      <c r="C880" s="74">
        <f t="shared" si="192"/>
        <v>5</v>
      </c>
      <c r="D880" s="277">
        <f>'linked - DO NOT USE or DELETE'!X78</f>
        <v>1</v>
      </c>
      <c r="E880" s="26">
        <f>IF(F880=0,0,F880/D880)</f>
        <v>1</v>
      </c>
      <c r="F880" s="277">
        <f>'linked - DO NOT USE or DELETE'!Z78</f>
        <v>1</v>
      </c>
      <c r="G880" s="28">
        <f>H880/F880</f>
        <v>10</v>
      </c>
      <c r="H880" s="279">
        <f>'linked - DO NOT USE or DELETE'!AB78/1.2</f>
        <v>10</v>
      </c>
      <c r="J880" s="396"/>
      <c r="K880" s="397"/>
      <c r="L880" s="397"/>
      <c r="M880" s="397"/>
      <c r="N880" s="397"/>
      <c r="O880" s="397"/>
      <c r="P880" s="397"/>
      <c r="Q880" s="398"/>
      <c r="R880" s="140"/>
      <c r="S880" s="141"/>
    </row>
    <row r="881" spans="1:19" x14ac:dyDescent="0.25">
      <c r="A881" s="24">
        <f>A$10</f>
        <v>1592</v>
      </c>
      <c r="B881" s="291">
        <f t="shared" si="191"/>
        <v>3.2425421530479899E-2</v>
      </c>
      <c r="C881" s="74">
        <f t="shared" si="192"/>
        <v>6</v>
      </c>
      <c r="D881" s="173">
        <f>A881/3</f>
        <v>530.66666666666663</v>
      </c>
      <c r="E881" s="169">
        <v>1</v>
      </c>
      <c r="F881" s="280">
        <f>D881</f>
        <v>530.66666666666663</v>
      </c>
      <c r="G881" s="282">
        <f>AVERAGE(G$876:G$879)</f>
        <v>82.083961774134565</v>
      </c>
      <c r="H881" s="283">
        <f>F881*G881</f>
        <v>43559.222381474072</v>
      </c>
      <c r="J881" s="396"/>
      <c r="K881" s="397"/>
      <c r="L881" s="397"/>
      <c r="M881" s="397"/>
      <c r="N881" s="397"/>
      <c r="O881" s="397"/>
      <c r="P881" s="397"/>
      <c r="Q881" s="398"/>
      <c r="R881" s="140"/>
      <c r="S881" s="141"/>
    </row>
    <row r="882" spans="1:19" x14ac:dyDescent="0.25">
      <c r="A882" s="24">
        <f>A$11</f>
        <v>1642</v>
      </c>
      <c r="B882" s="291">
        <f t="shared" si="191"/>
        <v>3.1407035175879394E-2</v>
      </c>
      <c r="C882" s="74">
        <f t="shared" si="192"/>
        <v>7</v>
      </c>
      <c r="D882" s="173">
        <f t="shared" ref="D882:D885" si="193">A882/3</f>
        <v>547.33333333333337</v>
      </c>
      <c r="E882" s="169">
        <v>1</v>
      </c>
      <c r="F882" s="280">
        <f>D882</f>
        <v>547.33333333333337</v>
      </c>
      <c r="G882" s="282">
        <f t="shared" ref="G882:G885" si="194">AVERAGE(G$876:G$879)</f>
        <v>82.083961774134565</v>
      </c>
      <c r="H882" s="283">
        <f>F882*G882</f>
        <v>44927.288411042988</v>
      </c>
      <c r="J882" s="396"/>
      <c r="K882" s="397"/>
      <c r="L882" s="397"/>
      <c r="M882" s="397"/>
      <c r="N882" s="397"/>
      <c r="O882" s="397"/>
      <c r="P882" s="397"/>
      <c r="Q882" s="398"/>
      <c r="R882" s="140"/>
      <c r="S882" s="141"/>
    </row>
    <row r="883" spans="1:19" x14ac:dyDescent="0.25">
      <c r="A883" s="24">
        <f>A$12</f>
        <v>1692</v>
      </c>
      <c r="B883" s="291">
        <f t="shared" si="191"/>
        <v>3.0450669914738125E-2</v>
      </c>
      <c r="C883" s="74">
        <f t="shared" si="192"/>
        <v>8</v>
      </c>
      <c r="D883" s="173">
        <f t="shared" si="193"/>
        <v>564</v>
      </c>
      <c r="E883" s="169">
        <v>1</v>
      </c>
      <c r="F883" s="280">
        <f>D883</f>
        <v>564</v>
      </c>
      <c r="G883" s="282">
        <f t="shared" si="194"/>
        <v>82.083961774134565</v>
      </c>
      <c r="H883" s="283">
        <f>F883*G883</f>
        <v>46295.354440611896</v>
      </c>
      <c r="J883" s="396"/>
      <c r="K883" s="397"/>
      <c r="L883" s="397"/>
      <c r="M883" s="397"/>
      <c r="N883" s="397"/>
      <c r="O883" s="397"/>
      <c r="P883" s="397"/>
      <c r="Q883" s="398"/>
      <c r="R883" s="140"/>
      <c r="S883" s="141"/>
    </row>
    <row r="884" spans="1:19" x14ac:dyDescent="0.25">
      <c r="A884" s="24">
        <f>A$13</f>
        <v>1722</v>
      </c>
      <c r="B884" s="291">
        <f t="shared" si="191"/>
        <v>1.7730496453900711E-2</v>
      </c>
      <c r="C884" s="74">
        <f t="shared" si="192"/>
        <v>9</v>
      </c>
      <c r="D884" s="173">
        <f t="shared" si="193"/>
        <v>574</v>
      </c>
      <c r="E884" s="169">
        <v>1</v>
      </c>
      <c r="F884" s="280">
        <f>D884</f>
        <v>574</v>
      </c>
      <c r="G884" s="282">
        <f t="shared" si="194"/>
        <v>82.083961774134565</v>
      </c>
      <c r="H884" s="283">
        <f>F884*G884</f>
        <v>47116.194058353241</v>
      </c>
      <c r="J884" s="396"/>
      <c r="K884" s="397"/>
      <c r="L884" s="397"/>
      <c r="M884" s="397"/>
      <c r="N884" s="397"/>
      <c r="O884" s="397"/>
      <c r="P884" s="397"/>
      <c r="Q884" s="398"/>
      <c r="R884" s="140"/>
      <c r="S884" s="141"/>
    </row>
    <row r="885" spans="1:19" x14ac:dyDescent="0.25">
      <c r="A885" s="24">
        <f>A$14</f>
        <v>1752</v>
      </c>
      <c r="B885" s="291">
        <f t="shared" si="191"/>
        <v>1.7421602787456445E-2</v>
      </c>
      <c r="C885" s="74">
        <f t="shared" si="192"/>
        <v>10</v>
      </c>
      <c r="D885" s="173">
        <f t="shared" si="193"/>
        <v>584</v>
      </c>
      <c r="E885" s="169">
        <v>1</v>
      </c>
      <c r="F885" s="280">
        <f>D885</f>
        <v>584</v>
      </c>
      <c r="G885" s="282">
        <f t="shared" si="194"/>
        <v>82.083961774134565</v>
      </c>
      <c r="H885" s="283">
        <f>F885*G885</f>
        <v>47937.033676094587</v>
      </c>
      <c r="J885" s="399"/>
      <c r="K885" s="400"/>
      <c r="L885" s="400"/>
      <c r="M885" s="400"/>
      <c r="N885" s="400"/>
      <c r="O885" s="400"/>
      <c r="P885" s="400"/>
      <c r="Q885" s="401"/>
      <c r="R885" s="140"/>
      <c r="S885" s="141"/>
    </row>
    <row r="886" spans="1:19" x14ac:dyDescent="0.25">
      <c r="C886"/>
      <c r="D886" s="161"/>
      <c r="E886" s="155"/>
      <c r="F886"/>
      <c r="G886"/>
      <c r="H886"/>
      <c r="R886" s="141"/>
      <c r="S886" s="141"/>
    </row>
    <row r="887" spans="1:19" x14ac:dyDescent="0.25">
      <c r="A887" s="376" t="s">
        <v>212</v>
      </c>
      <c r="B887" s="377"/>
      <c r="C887" s="377"/>
      <c r="D887" s="378"/>
      <c r="E887" s="153"/>
      <c r="F887" s="372"/>
      <c r="G887" s="372"/>
      <c r="H887" s="372"/>
      <c r="J887" s="213"/>
    </row>
    <row r="888" spans="1:19" x14ac:dyDescent="0.25">
      <c r="A888" s="289" t="s">
        <v>91</v>
      </c>
      <c r="B888" s="289" t="s">
        <v>92</v>
      </c>
      <c r="C888" s="72" t="s">
        <v>312</v>
      </c>
      <c r="D888" s="160" t="s">
        <v>300</v>
      </c>
      <c r="E888" s="154" t="s">
        <v>301</v>
      </c>
      <c r="F888" s="42" t="s">
        <v>304</v>
      </c>
      <c r="G888" s="43" t="s">
        <v>302</v>
      </c>
      <c r="H888" s="72" t="s">
        <v>303</v>
      </c>
      <c r="J888" s="171" t="s">
        <v>47</v>
      </c>
    </row>
    <row r="889" spans="1:19" x14ac:dyDescent="0.25">
      <c r="A889" s="24">
        <f>A$5</f>
        <v>1182</v>
      </c>
      <c r="B889" s="290"/>
      <c r="C889" s="58">
        <v>1</v>
      </c>
      <c r="D889" s="59"/>
      <c r="E889" s="25"/>
      <c r="F889" s="36">
        <f>'linked - DO NOT USE or DELETE'!F944</f>
        <v>0</v>
      </c>
      <c r="G889" s="27"/>
      <c r="H889" s="37">
        <f>'linked - DO NOT USE or DELETE'!H944</f>
        <v>0</v>
      </c>
      <c r="J889" s="219"/>
    </row>
    <row r="890" spans="1:19" x14ac:dyDescent="0.25">
      <c r="A890" s="24">
        <f>A$6</f>
        <v>1288</v>
      </c>
      <c r="B890" s="291">
        <f>(A890-A889)/A889</f>
        <v>8.9678510998307953E-2</v>
      </c>
      <c r="C890" s="61">
        <v>2</v>
      </c>
      <c r="D890" s="59"/>
      <c r="E890" s="25"/>
      <c r="F890" s="36">
        <f>'linked - DO NOT USE or DELETE'!K944</f>
        <v>0</v>
      </c>
      <c r="G890" s="27"/>
      <c r="H890" s="37">
        <f>'linked - DO NOT USE or DELETE'!M944</f>
        <v>0</v>
      </c>
    </row>
    <row r="891" spans="1:19" x14ac:dyDescent="0.25">
      <c r="A891" s="24">
        <f>A$7</f>
        <v>1495</v>
      </c>
      <c r="B891" s="291">
        <f t="shared" ref="B891:B898" si="195">(A891-A890)/A890</f>
        <v>0.16071428571428573</v>
      </c>
      <c r="C891" s="61">
        <v>3</v>
      </c>
      <c r="D891" s="59"/>
      <c r="E891" s="25"/>
      <c r="F891" s="36">
        <f>'linked - DO NOT USE or DELETE'!P944</f>
        <v>0</v>
      </c>
      <c r="G891" s="27"/>
      <c r="H891" s="38">
        <f>'linked - DO NOT USE or DELETE'!R944</f>
        <v>0</v>
      </c>
      <c r="J891" s="171"/>
    </row>
    <row r="892" spans="1:19" x14ac:dyDescent="0.25">
      <c r="A892" s="24">
        <f>A$8</f>
        <v>1470</v>
      </c>
      <c r="B892" s="291">
        <f t="shared" si="195"/>
        <v>-1.6722408026755852E-2</v>
      </c>
      <c r="C892" s="61">
        <f t="shared" ref="C892:C898" si="196">C891+1</f>
        <v>4</v>
      </c>
      <c r="D892" s="59"/>
      <c r="E892" s="25"/>
      <c r="F892" s="36">
        <f>'linked - DO NOT USE or DELETE'!U944</f>
        <v>0</v>
      </c>
      <c r="G892" s="27"/>
      <c r="H892" s="38">
        <f>'linked - DO NOT USE or DELETE'!W944</f>
        <v>0</v>
      </c>
    </row>
    <row r="893" spans="1:19" x14ac:dyDescent="0.25">
      <c r="A893" s="24">
        <f>A$9</f>
        <v>1542</v>
      </c>
      <c r="B893" s="291">
        <f t="shared" si="195"/>
        <v>4.8979591836734691E-2</v>
      </c>
      <c r="C893" s="61">
        <f t="shared" si="196"/>
        <v>5</v>
      </c>
      <c r="D893" s="220"/>
      <c r="E893" s="221"/>
      <c r="F893" s="222">
        <f t="shared" ref="F893:F898" si="197">D893*E893</f>
        <v>0</v>
      </c>
      <c r="G893" s="212"/>
      <c r="H893" s="223">
        <f t="shared" ref="H893:H898" si="198">F893*G893</f>
        <v>0</v>
      </c>
    </row>
    <row r="894" spans="1:19" x14ac:dyDescent="0.25">
      <c r="A894" s="24">
        <f>A$10</f>
        <v>1592</v>
      </c>
      <c r="B894" s="291">
        <f t="shared" si="195"/>
        <v>3.2425421530479899E-2</v>
      </c>
      <c r="C894" s="23">
        <f t="shared" si="196"/>
        <v>6</v>
      </c>
      <c r="D894" s="166">
        <v>0</v>
      </c>
      <c r="E894" s="167">
        <v>0</v>
      </c>
      <c r="F894" s="168">
        <f t="shared" si="197"/>
        <v>0</v>
      </c>
      <c r="G894" s="212">
        <v>6.11</v>
      </c>
      <c r="H894" s="170">
        <f t="shared" si="198"/>
        <v>0</v>
      </c>
    </row>
    <row r="895" spans="1:19" x14ac:dyDescent="0.25">
      <c r="A895" s="24">
        <f>A$11</f>
        <v>1642</v>
      </c>
      <c r="B895" s="291">
        <f t="shared" si="195"/>
        <v>3.1407035175879394E-2</v>
      </c>
      <c r="C895" s="23">
        <f t="shared" si="196"/>
        <v>7</v>
      </c>
      <c r="D895" s="166">
        <v>100</v>
      </c>
      <c r="E895" s="167">
        <v>1640</v>
      </c>
      <c r="F895" s="168">
        <f t="shared" si="197"/>
        <v>164000</v>
      </c>
      <c r="G895" s="229">
        <f>'DDS Rates for Amend'!CM9</f>
        <v>5.44</v>
      </c>
      <c r="H895" s="170">
        <f t="shared" si="198"/>
        <v>892160.00000000012</v>
      </c>
    </row>
    <row r="896" spans="1:19" x14ac:dyDescent="0.25">
      <c r="A896" s="24">
        <f>A$12</f>
        <v>1692</v>
      </c>
      <c r="B896" s="291">
        <f t="shared" si="195"/>
        <v>3.0450669914738125E-2</v>
      </c>
      <c r="C896" s="23">
        <f t="shared" si="196"/>
        <v>8</v>
      </c>
      <c r="D896" s="166">
        <v>200</v>
      </c>
      <c r="E896" s="167">
        <v>1700</v>
      </c>
      <c r="F896" s="168">
        <f t="shared" si="197"/>
        <v>340000</v>
      </c>
      <c r="G896" s="229">
        <f>'DDS Rates for Amend'!CM10</f>
        <v>5.31</v>
      </c>
      <c r="H896" s="170">
        <f t="shared" si="198"/>
        <v>1805399.9999999998</v>
      </c>
    </row>
    <row r="897" spans="1:17" x14ac:dyDescent="0.25">
      <c r="A897" s="24">
        <f>A$13</f>
        <v>1722</v>
      </c>
      <c r="B897" s="291">
        <f t="shared" si="195"/>
        <v>1.7730496453900711E-2</v>
      </c>
      <c r="C897" s="23">
        <f t="shared" si="196"/>
        <v>9</v>
      </c>
      <c r="D897" s="166">
        <v>250</v>
      </c>
      <c r="E897" s="167">
        <v>1900</v>
      </c>
      <c r="F897" s="168">
        <f t="shared" si="197"/>
        <v>475000</v>
      </c>
      <c r="G897" s="229">
        <f>'DDS Rates for Amend'!CM11</f>
        <v>5.3259299999999987</v>
      </c>
      <c r="H897" s="170">
        <f t="shared" si="198"/>
        <v>2529816.7499999995</v>
      </c>
    </row>
    <row r="898" spans="1:17" x14ac:dyDescent="0.25">
      <c r="A898" s="24">
        <f>A$14</f>
        <v>1752</v>
      </c>
      <c r="B898" s="291">
        <f t="shared" si="195"/>
        <v>1.7421602787456445E-2</v>
      </c>
      <c r="C898" s="23">
        <f t="shared" si="196"/>
        <v>10</v>
      </c>
      <c r="D898" s="166">
        <v>350</v>
      </c>
      <c r="E898" s="167">
        <v>1900</v>
      </c>
      <c r="F898" s="168">
        <f t="shared" si="197"/>
        <v>665000</v>
      </c>
      <c r="G898" s="229">
        <f>'DDS Rates for Amend'!CM12</f>
        <v>5.4431004599999984</v>
      </c>
      <c r="H898" s="170">
        <f t="shared" si="198"/>
        <v>3619661.8058999991</v>
      </c>
    </row>
    <row r="899" spans="1:17" x14ac:dyDescent="0.25">
      <c r="C899"/>
      <c r="D899" s="161"/>
      <c r="E899" s="155"/>
      <c r="F899"/>
      <c r="G899"/>
      <c r="H899"/>
    </row>
    <row r="901" spans="1:17" x14ac:dyDescent="0.25">
      <c r="C901" s="380" t="s">
        <v>122</v>
      </c>
      <c r="D901" s="381"/>
      <c r="E901" s="153"/>
      <c r="F901" s="372"/>
      <c r="G901" s="372"/>
      <c r="H901" s="372"/>
    </row>
    <row r="902" spans="1:17" x14ac:dyDescent="0.25">
      <c r="A902" s="289" t="s">
        <v>91</v>
      </c>
      <c r="B902" s="289" t="s">
        <v>92</v>
      </c>
      <c r="C902" s="73" t="s">
        <v>312</v>
      </c>
      <c r="D902" s="160" t="s">
        <v>300</v>
      </c>
      <c r="E902" s="154" t="s">
        <v>301</v>
      </c>
      <c r="F902" s="42" t="s">
        <v>304</v>
      </c>
      <c r="G902" s="43" t="s">
        <v>302</v>
      </c>
      <c r="H902" s="73" t="s">
        <v>303</v>
      </c>
    </row>
    <row r="903" spans="1:17" ht="15" customHeight="1" x14ac:dyDescent="0.25">
      <c r="A903" s="24">
        <f>A$5</f>
        <v>1182</v>
      </c>
      <c r="B903" s="290"/>
      <c r="C903" s="58">
        <v>1</v>
      </c>
      <c r="D903" s="36">
        <f>'linked - DO NOT USE or DELETE'!D515</f>
        <v>0</v>
      </c>
      <c r="E903" s="25">
        <v>0</v>
      </c>
      <c r="F903" s="36">
        <f>'linked - DO NOT USE or DELETE'!F515</f>
        <v>0</v>
      </c>
      <c r="G903" s="27">
        <v>0</v>
      </c>
      <c r="H903" s="37">
        <f>'linked - DO NOT USE or DELETE'!H515</f>
        <v>0</v>
      </c>
      <c r="J903" s="384" t="s">
        <v>41</v>
      </c>
      <c r="K903" s="385"/>
      <c r="L903" s="385"/>
      <c r="M903" s="385"/>
      <c r="N903" s="385"/>
      <c r="O903" s="385"/>
      <c r="P903" s="385"/>
      <c r="Q903" s="386"/>
    </row>
    <row r="904" spans="1:17" x14ac:dyDescent="0.25">
      <c r="A904" s="24">
        <f>A$6</f>
        <v>1288</v>
      </c>
      <c r="B904" s="291">
        <f>(A904-A903)/A903</f>
        <v>8.9678510998307953E-2</v>
      </c>
      <c r="C904" s="61">
        <v>2</v>
      </c>
      <c r="D904" s="36">
        <f>'linked - DO NOT USE or DELETE'!I515</f>
        <v>0</v>
      </c>
      <c r="E904" s="25">
        <v>0</v>
      </c>
      <c r="F904" s="36">
        <f>'linked - DO NOT USE or DELETE'!K515</f>
        <v>0</v>
      </c>
      <c r="G904" s="27">
        <v>0</v>
      </c>
      <c r="H904" s="37">
        <f>'linked - DO NOT USE or DELETE'!M515</f>
        <v>0</v>
      </c>
      <c r="J904" s="387"/>
      <c r="K904" s="388"/>
      <c r="L904" s="388"/>
      <c r="M904" s="388"/>
      <c r="N904" s="388"/>
      <c r="O904" s="388"/>
      <c r="P904" s="388"/>
      <c r="Q904" s="389"/>
    </row>
    <row r="905" spans="1:17" x14ac:dyDescent="0.25">
      <c r="A905" s="24">
        <f>A$7</f>
        <v>1495</v>
      </c>
      <c r="B905" s="291">
        <f t="shared" ref="B905:B912" si="199">(A905-A904)/A904</f>
        <v>0.16071428571428573</v>
      </c>
      <c r="C905" s="61">
        <v>3</v>
      </c>
      <c r="D905" s="36">
        <f>'linked - DO NOT USE or DELETE'!N515</f>
        <v>0</v>
      </c>
      <c r="E905" s="25">
        <v>0</v>
      </c>
      <c r="F905" s="36">
        <f>'linked - DO NOT USE or DELETE'!P515</f>
        <v>0</v>
      </c>
      <c r="G905" s="27">
        <v>0</v>
      </c>
      <c r="H905" s="38">
        <f>'linked - DO NOT USE or DELETE'!R515</f>
        <v>0</v>
      </c>
      <c r="J905" s="387"/>
      <c r="K905" s="388"/>
      <c r="L905" s="388"/>
      <c r="M905" s="388"/>
      <c r="N905" s="388"/>
      <c r="O905" s="388"/>
      <c r="P905" s="388"/>
      <c r="Q905" s="389"/>
    </row>
    <row r="906" spans="1:17" x14ac:dyDescent="0.25">
      <c r="A906" s="24">
        <f>A$8</f>
        <v>1470</v>
      </c>
      <c r="B906" s="291">
        <f t="shared" si="199"/>
        <v>-1.6722408026755852E-2</v>
      </c>
      <c r="C906" s="61">
        <f t="shared" ref="C906:C912" si="200">C905+1</f>
        <v>4</v>
      </c>
      <c r="D906" s="36">
        <f>'linked - DO NOT USE or DELETE'!S515</f>
        <v>0</v>
      </c>
      <c r="E906" s="25">
        <v>0</v>
      </c>
      <c r="F906" s="36">
        <f>'linked - DO NOT USE or DELETE'!U515</f>
        <v>0</v>
      </c>
      <c r="G906" s="27">
        <v>0</v>
      </c>
      <c r="H906" s="38">
        <f>'linked - DO NOT USE or DELETE'!W515</f>
        <v>0</v>
      </c>
      <c r="J906" s="387"/>
      <c r="K906" s="388"/>
      <c r="L906" s="388"/>
      <c r="M906" s="388"/>
      <c r="N906" s="388"/>
      <c r="O906" s="388"/>
      <c r="P906" s="388"/>
      <c r="Q906" s="389"/>
    </row>
    <row r="907" spans="1:17" x14ac:dyDescent="0.25">
      <c r="A907" s="24">
        <f>A$9</f>
        <v>1542</v>
      </c>
      <c r="B907" s="291">
        <f t="shared" si="199"/>
        <v>4.8979591836734691E-2</v>
      </c>
      <c r="C907" s="61">
        <f t="shared" si="200"/>
        <v>5</v>
      </c>
      <c r="D907" s="224">
        <f>D906*1.0252</f>
        <v>0</v>
      </c>
      <c r="E907" s="221">
        <v>0</v>
      </c>
      <c r="F907" s="222">
        <f t="shared" ref="F907:F912" si="201">D907*E907</f>
        <v>0</v>
      </c>
      <c r="G907" s="212">
        <v>0</v>
      </c>
      <c r="H907" s="223">
        <f t="shared" ref="H907:H912" si="202">F907*G907</f>
        <v>0</v>
      </c>
      <c r="J907" s="387"/>
      <c r="K907" s="388"/>
      <c r="L907" s="388"/>
      <c r="M907" s="388"/>
      <c r="N907" s="388"/>
      <c r="O907" s="388"/>
      <c r="P907" s="388"/>
      <c r="Q907" s="389"/>
    </row>
    <row r="908" spans="1:17" x14ac:dyDescent="0.25">
      <c r="A908" s="24">
        <f>A$10</f>
        <v>1592</v>
      </c>
      <c r="B908" s="291">
        <f t="shared" si="199"/>
        <v>3.2425421530479899E-2</v>
      </c>
      <c r="C908" s="23">
        <f t="shared" si="200"/>
        <v>6</v>
      </c>
      <c r="D908" s="173">
        <f>(D568*(1+B569))*0.15</f>
        <v>15.176653696498056</v>
      </c>
      <c r="E908" s="172">
        <f>4*8*22*6</f>
        <v>4224</v>
      </c>
      <c r="F908" s="168">
        <f t="shared" si="201"/>
        <v>64106.18521400779</v>
      </c>
      <c r="G908" s="165">
        <v>3.81</v>
      </c>
      <c r="H908" s="170">
        <f t="shared" si="202"/>
        <v>244244.56566536968</v>
      </c>
      <c r="J908" s="387"/>
      <c r="K908" s="388"/>
      <c r="L908" s="388"/>
      <c r="M908" s="388"/>
      <c r="N908" s="388"/>
      <c r="O908" s="388"/>
      <c r="P908" s="388"/>
      <c r="Q908" s="389"/>
    </row>
    <row r="909" spans="1:17" x14ac:dyDescent="0.25">
      <c r="A909" s="24">
        <f>A$11</f>
        <v>1642</v>
      </c>
      <c r="B909" s="291">
        <f t="shared" si="199"/>
        <v>3.1407035175879394E-2</v>
      </c>
      <c r="C909" s="23">
        <f t="shared" si="200"/>
        <v>7</v>
      </c>
      <c r="D909" s="173">
        <f>D908*(1+B909)</f>
        <v>15.653307392996108</v>
      </c>
      <c r="E909" s="172">
        <f t="shared" ref="E909:E912" si="203">4*8*22*6</f>
        <v>4224</v>
      </c>
      <c r="F909" s="168">
        <f t="shared" si="201"/>
        <v>66119.570428015562</v>
      </c>
      <c r="G909" s="229">
        <f>'DDS Rates for Amend'!AU9</f>
        <v>3.81</v>
      </c>
      <c r="H909" s="170">
        <f t="shared" si="202"/>
        <v>251915.5633307393</v>
      </c>
      <c r="J909" s="387"/>
      <c r="K909" s="388"/>
      <c r="L909" s="388"/>
      <c r="M909" s="388"/>
      <c r="N909" s="388"/>
      <c r="O909" s="388"/>
      <c r="P909" s="388"/>
      <c r="Q909" s="389"/>
    </row>
    <row r="910" spans="1:17" x14ac:dyDescent="0.25">
      <c r="A910" s="24">
        <f>A$12</f>
        <v>1692</v>
      </c>
      <c r="B910" s="291">
        <f t="shared" si="199"/>
        <v>3.0450669914738125E-2</v>
      </c>
      <c r="C910" s="23">
        <f t="shared" si="200"/>
        <v>8</v>
      </c>
      <c r="D910" s="173">
        <v>2</v>
      </c>
      <c r="E910" s="172">
        <f t="shared" si="203"/>
        <v>4224</v>
      </c>
      <c r="F910" s="168">
        <f t="shared" si="201"/>
        <v>8448</v>
      </c>
      <c r="G910" s="229">
        <f>'DDS Rates for Amend'!AU10</f>
        <v>2.85</v>
      </c>
      <c r="H910" s="170">
        <f t="shared" si="202"/>
        <v>24076.799999999999</v>
      </c>
      <c r="I910" s="18" t="s">
        <v>1</v>
      </c>
      <c r="J910" s="387"/>
      <c r="K910" s="388"/>
      <c r="L910" s="388"/>
      <c r="M910" s="388"/>
      <c r="N910" s="388"/>
      <c r="O910" s="388"/>
      <c r="P910" s="388"/>
      <c r="Q910" s="389"/>
    </row>
    <row r="911" spans="1:17" x14ac:dyDescent="0.25">
      <c r="A911" s="24">
        <f>A$13</f>
        <v>1722</v>
      </c>
      <c r="B911" s="291">
        <f t="shared" si="199"/>
        <v>1.7730496453900711E-2</v>
      </c>
      <c r="C911" s="23">
        <f t="shared" si="200"/>
        <v>9</v>
      </c>
      <c r="D911" s="173">
        <v>7</v>
      </c>
      <c r="E911" s="172">
        <f t="shared" si="203"/>
        <v>4224</v>
      </c>
      <c r="F911" s="168">
        <f t="shared" si="201"/>
        <v>29568</v>
      </c>
      <c r="G911" s="229">
        <f>'DDS Rates for Amend'!AU11</f>
        <v>2.8585499999999997</v>
      </c>
      <c r="H911" s="170">
        <f t="shared" si="202"/>
        <v>84521.60639999999</v>
      </c>
      <c r="J911" s="387"/>
      <c r="K911" s="388"/>
      <c r="L911" s="388"/>
      <c r="M911" s="388"/>
      <c r="N911" s="388"/>
      <c r="O911" s="388"/>
      <c r="P911" s="388"/>
      <c r="Q911" s="389"/>
    </row>
    <row r="912" spans="1:17" x14ac:dyDescent="0.25">
      <c r="A912" s="24">
        <f>A$14</f>
        <v>1752</v>
      </c>
      <c r="B912" s="291">
        <f t="shared" si="199"/>
        <v>1.7421602787456445E-2</v>
      </c>
      <c r="C912" s="23">
        <f t="shared" si="200"/>
        <v>10</v>
      </c>
      <c r="D912" s="173">
        <v>12</v>
      </c>
      <c r="E912" s="172">
        <f t="shared" si="203"/>
        <v>4224</v>
      </c>
      <c r="F912" s="168">
        <f t="shared" si="201"/>
        <v>50688</v>
      </c>
      <c r="G912" s="229">
        <f>'DDS Rates for Amend'!AU12</f>
        <v>2.9214380999999996</v>
      </c>
      <c r="H912" s="170">
        <f t="shared" si="202"/>
        <v>148081.85441279999</v>
      </c>
      <c r="J912" s="390"/>
      <c r="K912" s="391"/>
      <c r="L912" s="391"/>
      <c r="M912" s="391"/>
      <c r="N912" s="391"/>
      <c r="O912" s="391"/>
      <c r="P912" s="391"/>
      <c r="Q912" s="392"/>
    </row>
    <row r="914" spans="1:17" x14ac:dyDescent="0.25">
      <c r="C914" s="380" t="s">
        <v>216</v>
      </c>
      <c r="D914" s="381"/>
      <c r="E914" s="153"/>
      <c r="F914" s="372"/>
      <c r="G914" s="372"/>
      <c r="H914" s="372"/>
    </row>
    <row r="915" spans="1:17" x14ac:dyDescent="0.25">
      <c r="A915" s="289" t="s">
        <v>91</v>
      </c>
      <c r="B915" s="289" t="s">
        <v>92</v>
      </c>
      <c r="C915" s="73" t="s">
        <v>312</v>
      </c>
      <c r="D915" s="160" t="s">
        <v>300</v>
      </c>
      <c r="E915" s="154" t="s">
        <v>301</v>
      </c>
      <c r="F915" s="42" t="s">
        <v>304</v>
      </c>
      <c r="G915" s="43" t="s">
        <v>302</v>
      </c>
      <c r="H915" s="73" t="s">
        <v>303</v>
      </c>
    </row>
    <row r="916" spans="1:17" ht="15" customHeight="1" x14ac:dyDescent="0.25">
      <c r="A916" s="24">
        <f>A$5</f>
        <v>1182</v>
      </c>
      <c r="B916" s="290"/>
      <c r="C916" s="58">
        <v>1</v>
      </c>
      <c r="D916" s="59"/>
      <c r="E916" s="55"/>
      <c r="F916" s="59"/>
      <c r="G916" s="56"/>
      <c r="H916" s="60">
        <f>'linked - DO NOT USE or DELETE'!H1003</f>
        <v>0</v>
      </c>
      <c r="J916" s="384" t="s">
        <v>10</v>
      </c>
      <c r="K916" s="385"/>
      <c r="L916" s="385"/>
      <c r="M916" s="385"/>
      <c r="N916" s="385"/>
      <c r="O916" s="385"/>
      <c r="P916" s="385"/>
      <c r="Q916" s="386"/>
    </row>
    <row r="917" spans="1:17" x14ac:dyDescent="0.25">
      <c r="A917" s="24">
        <f>A$6</f>
        <v>1288</v>
      </c>
      <c r="B917" s="291">
        <f>(A917-A916)/A916</f>
        <v>8.9678510998307953E-2</v>
      </c>
      <c r="C917" s="61">
        <v>2</v>
      </c>
      <c r="D917" s="59"/>
      <c r="E917" s="55"/>
      <c r="F917" s="59"/>
      <c r="G917" s="56"/>
      <c r="H917" s="60">
        <f>'linked - DO NOT USE or DELETE'!M1003</f>
        <v>0</v>
      </c>
      <c r="J917" s="387"/>
      <c r="K917" s="388"/>
      <c r="L917" s="388"/>
      <c r="M917" s="388"/>
      <c r="N917" s="388"/>
      <c r="O917" s="388"/>
      <c r="P917" s="388"/>
      <c r="Q917" s="389"/>
    </row>
    <row r="918" spans="1:17" x14ac:dyDescent="0.25">
      <c r="A918" s="24">
        <f>A$7</f>
        <v>1495</v>
      </c>
      <c r="B918" s="291">
        <f t="shared" ref="B918:B925" si="204">(A918-A917)/A917</f>
        <v>0.16071428571428573</v>
      </c>
      <c r="C918" s="61">
        <v>3</v>
      </c>
      <c r="D918" s="59"/>
      <c r="E918" s="55"/>
      <c r="F918" s="59"/>
      <c r="G918" s="56"/>
      <c r="H918" s="60">
        <f>'linked - DO NOT USE or DELETE'!R1003</f>
        <v>0</v>
      </c>
      <c r="J918" s="387"/>
      <c r="K918" s="388"/>
      <c r="L918" s="388"/>
      <c r="M918" s="388"/>
      <c r="N918" s="388"/>
      <c r="O918" s="388"/>
      <c r="P918" s="388"/>
      <c r="Q918" s="389"/>
    </row>
    <row r="919" spans="1:17" x14ac:dyDescent="0.25">
      <c r="A919" s="24">
        <f>A$8</f>
        <v>1470</v>
      </c>
      <c r="B919" s="291">
        <f t="shared" si="204"/>
        <v>-1.6722408026755852E-2</v>
      </c>
      <c r="C919" s="61">
        <f t="shared" ref="C919:C925" si="205">C918+1</f>
        <v>4</v>
      </c>
      <c r="D919" s="59"/>
      <c r="E919" s="55"/>
      <c r="F919" s="59"/>
      <c r="G919" s="56"/>
      <c r="H919" s="60">
        <f>'linked - DO NOT USE or DELETE'!W1003</f>
        <v>0</v>
      </c>
      <c r="J919" s="387"/>
      <c r="K919" s="388"/>
      <c r="L919" s="388"/>
      <c r="M919" s="388"/>
      <c r="N919" s="388"/>
      <c r="O919" s="388"/>
      <c r="P919" s="388"/>
      <c r="Q919" s="389"/>
    </row>
    <row r="920" spans="1:17" x14ac:dyDescent="0.25">
      <c r="A920" s="24">
        <f>A$9</f>
        <v>1542</v>
      </c>
      <c r="B920" s="291">
        <f t="shared" si="204"/>
        <v>4.8979591836734691E-2</v>
      </c>
      <c r="C920" s="61">
        <f t="shared" si="205"/>
        <v>5</v>
      </c>
      <c r="D920" s="62"/>
      <c r="E920" s="63"/>
      <c r="F920" s="54"/>
      <c r="G920" s="64"/>
      <c r="H920" s="65">
        <f t="shared" ref="H920:H925" si="206">F920*G920</f>
        <v>0</v>
      </c>
      <c r="J920" s="387"/>
      <c r="K920" s="388"/>
      <c r="L920" s="388"/>
      <c r="M920" s="388"/>
      <c r="N920" s="388"/>
      <c r="O920" s="388"/>
      <c r="P920" s="388"/>
      <c r="Q920" s="389"/>
    </row>
    <row r="921" spans="1:17" x14ac:dyDescent="0.25">
      <c r="A921" s="24">
        <f>A$10</f>
        <v>1592</v>
      </c>
      <c r="B921" s="291">
        <f t="shared" si="204"/>
        <v>3.2425421530479899E-2</v>
      </c>
      <c r="C921" s="23">
        <f t="shared" si="205"/>
        <v>6</v>
      </c>
      <c r="D921" s="173">
        <f>(D568*(1+B921))*0.1</f>
        <v>10.117769130998704</v>
      </c>
      <c r="E921" s="172">
        <f>4*8*22*6</f>
        <v>4224</v>
      </c>
      <c r="F921" s="178">
        <f>D921*E921</f>
        <v>42737.456809338524</v>
      </c>
      <c r="G921" s="165">
        <v>5.22</v>
      </c>
      <c r="H921" s="179">
        <f t="shared" si="206"/>
        <v>223089.52454474708</v>
      </c>
      <c r="J921" s="387"/>
      <c r="K921" s="388"/>
      <c r="L921" s="388"/>
      <c r="M921" s="388"/>
      <c r="N921" s="388"/>
      <c r="O921" s="388"/>
      <c r="P921" s="388"/>
      <c r="Q921" s="389"/>
    </row>
    <row r="922" spans="1:17" x14ac:dyDescent="0.25">
      <c r="A922" s="24">
        <f>A$11</f>
        <v>1642</v>
      </c>
      <c r="B922" s="291">
        <f t="shared" si="204"/>
        <v>3.1407035175879394E-2</v>
      </c>
      <c r="C922" s="23">
        <f t="shared" si="205"/>
        <v>7</v>
      </c>
      <c r="D922" s="173">
        <f>D921*(1+B922)</f>
        <v>10.435538261997406</v>
      </c>
      <c r="E922" s="172">
        <f t="shared" ref="E922:E925" si="207">4*8*22*6</f>
        <v>4224</v>
      </c>
      <c r="F922" s="178">
        <f>D922*E922</f>
        <v>44079.713618677044</v>
      </c>
      <c r="G922" s="229">
        <f>'DDS Rates for Amend'!AV9</f>
        <v>5.22</v>
      </c>
      <c r="H922" s="179">
        <f t="shared" si="206"/>
        <v>230096.10508949417</v>
      </c>
      <c r="J922" s="387"/>
      <c r="K922" s="388"/>
      <c r="L922" s="388"/>
      <c r="M922" s="388"/>
      <c r="N922" s="388"/>
      <c r="O922" s="388"/>
      <c r="P922" s="388"/>
      <c r="Q922" s="389"/>
    </row>
    <row r="923" spans="1:17" x14ac:dyDescent="0.25">
      <c r="A923" s="24">
        <f>A$12</f>
        <v>1692</v>
      </c>
      <c r="B923" s="291">
        <f t="shared" si="204"/>
        <v>3.0450669914738125E-2</v>
      </c>
      <c r="C923" s="23">
        <f t="shared" si="205"/>
        <v>8</v>
      </c>
      <c r="D923" s="173">
        <v>19</v>
      </c>
      <c r="E923" s="172">
        <f t="shared" si="207"/>
        <v>4224</v>
      </c>
      <c r="F923" s="178">
        <f>D923*E923</f>
        <v>80256</v>
      </c>
      <c r="G923" s="229">
        <f>'DDS Rates for Amend'!AV10</f>
        <v>5.76</v>
      </c>
      <c r="H923" s="179">
        <f t="shared" si="206"/>
        <v>462274.56</v>
      </c>
      <c r="I923" s="18" t="s">
        <v>1</v>
      </c>
      <c r="J923" s="387"/>
      <c r="K923" s="388"/>
      <c r="L923" s="388"/>
      <c r="M923" s="388"/>
      <c r="N923" s="388"/>
      <c r="O923" s="388"/>
      <c r="P923" s="388"/>
      <c r="Q923" s="389"/>
    </row>
    <row r="924" spans="1:17" x14ac:dyDescent="0.25">
      <c r="A924" s="24">
        <f>A$13</f>
        <v>1722</v>
      </c>
      <c r="B924" s="291">
        <f t="shared" si="204"/>
        <v>1.7730496453900711E-2</v>
      </c>
      <c r="C924" s="23">
        <f t="shared" si="205"/>
        <v>9</v>
      </c>
      <c r="D924" s="173">
        <v>29</v>
      </c>
      <c r="E924" s="172">
        <f t="shared" si="207"/>
        <v>4224</v>
      </c>
      <c r="F924" s="178">
        <f>D924*E924</f>
        <v>122496</v>
      </c>
      <c r="G924" s="229">
        <f>'DDS Rates for Amend'!AV11</f>
        <v>5.7772799999999993</v>
      </c>
      <c r="H924" s="179">
        <f t="shared" si="206"/>
        <v>707693.69087999989</v>
      </c>
      <c r="J924" s="387"/>
      <c r="K924" s="388"/>
      <c r="L924" s="388"/>
      <c r="M924" s="388"/>
      <c r="N924" s="388"/>
      <c r="O924" s="388"/>
      <c r="P924" s="388"/>
      <c r="Q924" s="389"/>
    </row>
    <row r="925" spans="1:17" x14ac:dyDescent="0.25">
      <c r="A925" s="24">
        <f>A$14</f>
        <v>1752</v>
      </c>
      <c r="B925" s="291">
        <f t="shared" si="204"/>
        <v>1.7421602787456445E-2</v>
      </c>
      <c r="C925" s="23">
        <f t="shared" si="205"/>
        <v>10</v>
      </c>
      <c r="D925" s="173">
        <v>39</v>
      </c>
      <c r="E925" s="172">
        <f t="shared" si="207"/>
        <v>4224</v>
      </c>
      <c r="F925" s="178">
        <f>D925*E925</f>
        <v>164736</v>
      </c>
      <c r="G925" s="229">
        <f>'DDS Rates for Amend'!AV12</f>
        <v>5.9043801599999997</v>
      </c>
      <c r="H925" s="179">
        <f t="shared" si="206"/>
        <v>972663.97003775998</v>
      </c>
      <c r="J925" s="390"/>
      <c r="K925" s="391"/>
      <c r="L925" s="391"/>
      <c r="M925" s="391"/>
      <c r="N925" s="391"/>
      <c r="O925" s="391"/>
      <c r="P925" s="391"/>
      <c r="Q925" s="392"/>
    </row>
    <row r="926" spans="1:17" x14ac:dyDescent="0.25">
      <c r="J926" s="18" t="s">
        <v>3</v>
      </c>
    </row>
    <row r="927" spans="1:17" x14ac:dyDescent="0.25">
      <c r="C927" s="380" t="s">
        <v>235</v>
      </c>
      <c r="D927" s="381"/>
      <c r="E927" s="153"/>
      <c r="F927" s="372"/>
      <c r="G927" s="372"/>
      <c r="H927" s="372"/>
    </row>
    <row r="928" spans="1:17" x14ac:dyDescent="0.25">
      <c r="A928" s="289" t="s">
        <v>91</v>
      </c>
      <c r="B928" s="289" t="s">
        <v>92</v>
      </c>
      <c r="C928" s="73" t="s">
        <v>312</v>
      </c>
      <c r="D928" s="160" t="s">
        <v>300</v>
      </c>
      <c r="E928" s="154" t="s">
        <v>301</v>
      </c>
      <c r="F928" s="42" t="s">
        <v>304</v>
      </c>
      <c r="G928" s="43" t="s">
        <v>302</v>
      </c>
      <c r="H928" s="73" t="s">
        <v>303</v>
      </c>
    </row>
    <row r="929" spans="1:17" x14ac:dyDescent="0.25">
      <c r="A929" s="24">
        <f>A$5</f>
        <v>1182</v>
      </c>
      <c r="B929" s="290"/>
      <c r="C929" s="260">
        <v>1</v>
      </c>
      <c r="D929" s="261">
        <v>0</v>
      </c>
      <c r="E929" s="69">
        <v>0</v>
      </c>
      <c r="F929" s="261">
        <v>0</v>
      </c>
      <c r="G929" s="70">
        <v>0</v>
      </c>
      <c r="H929" s="262">
        <v>0</v>
      </c>
      <c r="J929" s="384" t="s">
        <v>65</v>
      </c>
      <c r="K929" s="385"/>
      <c r="L929" s="385"/>
      <c r="M929" s="385"/>
      <c r="N929" s="385"/>
      <c r="O929" s="385"/>
      <c r="P929" s="385"/>
      <c r="Q929" s="386"/>
    </row>
    <row r="930" spans="1:17" x14ac:dyDescent="0.25">
      <c r="A930" s="24">
        <f>A$6</f>
        <v>1288</v>
      </c>
      <c r="B930" s="291">
        <f>(A930-A929)/A929</f>
        <v>8.9678510998307953E-2</v>
      </c>
      <c r="C930" s="263">
        <v>2</v>
      </c>
      <c r="D930" s="261">
        <v>0</v>
      </c>
      <c r="E930" s="69">
        <v>0</v>
      </c>
      <c r="F930" s="261">
        <v>0</v>
      </c>
      <c r="G930" s="70">
        <v>0</v>
      </c>
      <c r="H930" s="262">
        <v>0</v>
      </c>
      <c r="J930" s="387"/>
      <c r="K930" s="388"/>
      <c r="L930" s="388"/>
      <c r="M930" s="388"/>
      <c r="N930" s="388"/>
      <c r="O930" s="388"/>
      <c r="P930" s="388"/>
      <c r="Q930" s="389"/>
    </row>
    <row r="931" spans="1:17" x14ac:dyDescent="0.25">
      <c r="A931" s="24">
        <f>A$7</f>
        <v>1495</v>
      </c>
      <c r="B931" s="291">
        <f t="shared" ref="B931:B938" si="208">(A931-A930)/A930</f>
        <v>0.16071428571428573</v>
      </c>
      <c r="C931" s="263">
        <v>3</v>
      </c>
      <c r="D931" s="261">
        <v>0</v>
      </c>
      <c r="E931" s="69">
        <v>0</v>
      </c>
      <c r="F931" s="261">
        <v>0</v>
      </c>
      <c r="G931" s="70">
        <v>0</v>
      </c>
      <c r="H931" s="262">
        <v>0</v>
      </c>
      <c r="J931" s="387"/>
      <c r="K931" s="388"/>
      <c r="L931" s="388"/>
      <c r="M931" s="388"/>
      <c r="N931" s="388"/>
      <c r="O931" s="388"/>
      <c r="P931" s="388"/>
      <c r="Q931" s="389"/>
    </row>
    <row r="932" spans="1:17" x14ac:dyDescent="0.25">
      <c r="A932" s="24">
        <f>A$8</f>
        <v>1470</v>
      </c>
      <c r="B932" s="291">
        <f t="shared" si="208"/>
        <v>-1.6722408026755852E-2</v>
      </c>
      <c r="C932" s="263">
        <f t="shared" ref="C932:C938" si="209">C931+1</f>
        <v>4</v>
      </c>
      <c r="D932" s="261">
        <v>0</v>
      </c>
      <c r="E932" s="69">
        <v>0</v>
      </c>
      <c r="F932" s="261">
        <v>0</v>
      </c>
      <c r="G932" s="70">
        <v>0</v>
      </c>
      <c r="H932" s="262">
        <v>0</v>
      </c>
      <c r="J932" s="387"/>
      <c r="K932" s="388"/>
      <c r="L932" s="388"/>
      <c r="M932" s="388"/>
      <c r="N932" s="388"/>
      <c r="O932" s="388"/>
      <c r="P932" s="388"/>
      <c r="Q932" s="389"/>
    </row>
    <row r="933" spans="1:17" x14ac:dyDescent="0.25">
      <c r="A933" s="24">
        <f>A$9</f>
        <v>1542</v>
      </c>
      <c r="B933" s="291">
        <f t="shared" si="208"/>
        <v>4.8979591836734691E-2</v>
      </c>
      <c r="C933" s="263">
        <f t="shared" si="209"/>
        <v>5</v>
      </c>
      <c r="D933" s="270">
        <v>0</v>
      </c>
      <c r="E933" s="271">
        <v>0</v>
      </c>
      <c r="F933" s="270">
        <v>0</v>
      </c>
      <c r="G933" s="265">
        <v>0</v>
      </c>
      <c r="H933" s="272">
        <v>0</v>
      </c>
      <c r="J933" s="387"/>
      <c r="K933" s="388"/>
      <c r="L933" s="388"/>
      <c r="M933" s="388"/>
      <c r="N933" s="388"/>
      <c r="O933" s="388"/>
      <c r="P933" s="388"/>
      <c r="Q933" s="389"/>
    </row>
    <row r="934" spans="1:17" x14ac:dyDescent="0.25">
      <c r="A934" s="24">
        <f>A$10</f>
        <v>1592</v>
      </c>
      <c r="B934" s="291">
        <f t="shared" si="208"/>
        <v>3.2425421530479899E-2</v>
      </c>
      <c r="C934" s="263">
        <f t="shared" si="209"/>
        <v>6</v>
      </c>
      <c r="D934" s="264">
        <f>'Non Factor D Back Up'!G4*0.03</f>
        <v>47.76</v>
      </c>
      <c r="E934" s="269">
        <f>E101</f>
        <v>31</v>
      </c>
      <c r="F934" s="264">
        <f>D934*E934</f>
        <v>1480.56</v>
      </c>
      <c r="G934" s="266">
        <v>15</v>
      </c>
      <c r="H934" s="267">
        <f>F934*G934</f>
        <v>22208.399999999998</v>
      </c>
      <c r="J934" s="387"/>
      <c r="K934" s="388"/>
      <c r="L934" s="388"/>
      <c r="M934" s="388"/>
      <c r="N934" s="388"/>
      <c r="O934" s="388"/>
      <c r="P934" s="388"/>
      <c r="Q934" s="389"/>
    </row>
    <row r="935" spans="1:17" x14ac:dyDescent="0.25">
      <c r="A935" s="24">
        <f>A$11</f>
        <v>1642</v>
      </c>
      <c r="B935" s="291">
        <f t="shared" si="208"/>
        <v>3.1407035175879394E-2</v>
      </c>
      <c r="C935" s="263">
        <f t="shared" si="209"/>
        <v>7</v>
      </c>
      <c r="D935" s="264">
        <f>'Non Factor D Back Up'!H4*0.03</f>
        <v>49.26</v>
      </c>
      <c r="E935" s="269">
        <f>E102</f>
        <v>31</v>
      </c>
      <c r="F935" s="264">
        <f>D935*E935</f>
        <v>1527.06</v>
      </c>
      <c r="G935" s="268">
        <f>'DDS Rates for Amend'!D9</f>
        <v>0</v>
      </c>
      <c r="H935" s="267">
        <f>F935*G935</f>
        <v>0</v>
      </c>
      <c r="J935" s="387"/>
      <c r="K935" s="388"/>
      <c r="L935" s="388"/>
      <c r="M935" s="388"/>
      <c r="N935" s="388"/>
      <c r="O935" s="388"/>
      <c r="P935" s="388"/>
      <c r="Q935" s="389"/>
    </row>
    <row r="936" spans="1:17" x14ac:dyDescent="0.25">
      <c r="A936" s="24">
        <f>A$12</f>
        <v>1692</v>
      </c>
      <c r="B936" s="291">
        <f t="shared" si="208"/>
        <v>3.0450669914738125E-2</v>
      </c>
      <c r="C936" s="263">
        <f t="shared" si="209"/>
        <v>8</v>
      </c>
      <c r="D936" s="264">
        <v>5</v>
      </c>
      <c r="E936" s="269">
        <f>E103</f>
        <v>31</v>
      </c>
      <c r="F936" s="264">
        <f>D936*E936</f>
        <v>155</v>
      </c>
      <c r="G936" s="268">
        <f>'DDS Rates for Amend'!D10</f>
        <v>16.25</v>
      </c>
      <c r="H936" s="267">
        <f>F936*G936</f>
        <v>2518.75</v>
      </c>
      <c r="I936" s="18" t="s">
        <v>15</v>
      </c>
      <c r="J936" s="387"/>
      <c r="K936" s="388"/>
      <c r="L936" s="388"/>
      <c r="M936" s="388"/>
      <c r="N936" s="388"/>
      <c r="O936" s="388"/>
      <c r="P936" s="388"/>
      <c r="Q936" s="389"/>
    </row>
    <row r="937" spans="1:17" x14ac:dyDescent="0.25">
      <c r="A937" s="24">
        <f>A$13</f>
        <v>1722</v>
      </c>
      <c r="B937" s="291">
        <f t="shared" si="208"/>
        <v>1.7730496453900711E-2</v>
      </c>
      <c r="C937" s="263">
        <f t="shared" si="209"/>
        <v>9</v>
      </c>
      <c r="D937" s="264">
        <v>5</v>
      </c>
      <c r="E937" s="269">
        <f>E104</f>
        <v>31</v>
      </c>
      <c r="F937" s="264">
        <f>D937*E937</f>
        <v>155</v>
      </c>
      <c r="G937" s="268">
        <f>'DDS Rates for Amend'!D11</f>
        <v>16.298749999999998</v>
      </c>
      <c r="H937" s="267">
        <f>F937*G937</f>
        <v>2526.3062499999996</v>
      </c>
      <c r="J937" s="387"/>
      <c r="K937" s="388"/>
      <c r="L937" s="388"/>
      <c r="M937" s="388"/>
      <c r="N937" s="388"/>
      <c r="O937" s="388"/>
      <c r="P937" s="388"/>
      <c r="Q937" s="389"/>
    </row>
    <row r="938" spans="1:17" x14ac:dyDescent="0.25">
      <c r="A938" s="24">
        <f>A$14</f>
        <v>1752</v>
      </c>
      <c r="B938" s="291">
        <f t="shared" si="208"/>
        <v>1.7421602787456445E-2</v>
      </c>
      <c r="C938" s="263">
        <f t="shared" si="209"/>
        <v>10</v>
      </c>
      <c r="D938" s="264">
        <v>5</v>
      </c>
      <c r="E938" s="269">
        <f>E105</f>
        <v>31</v>
      </c>
      <c r="F938" s="264">
        <f>D938*E938</f>
        <v>155</v>
      </c>
      <c r="G938" s="268">
        <f>'DDS Rates for Amend'!D12</f>
        <v>16.657322499999999</v>
      </c>
      <c r="H938" s="267">
        <f>F938*G938</f>
        <v>2581.8849875000001</v>
      </c>
      <c r="J938" s="390"/>
      <c r="K938" s="391"/>
      <c r="L938" s="391"/>
      <c r="M938" s="391"/>
      <c r="N938" s="391"/>
      <c r="O938" s="391"/>
      <c r="P938" s="391"/>
      <c r="Q938" s="392"/>
    </row>
    <row r="941" spans="1:17" x14ac:dyDescent="0.25">
      <c r="A941" s="376" t="s">
        <v>131</v>
      </c>
      <c r="B941" s="377"/>
      <c r="C941" s="377"/>
      <c r="D941" s="377"/>
      <c r="E941" s="294"/>
      <c r="F941" s="372"/>
      <c r="G941" s="372"/>
      <c r="H941" s="372"/>
      <c r="J941" s="213"/>
    </row>
    <row r="942" spans="1:17" x14ac:dyDescent="0.25">
      <c r="A942" s="289" t="s">
        <v>91</v>
      </c>
      <c r="B942" s="289" t="s">
        <v>92</v>
      </c>
      <c r="C942" s="73" t="s">
        <v>312</v>
      </c>
      <c r="D942" s="160" t="s">
        <v>300</v>
      </c>
      <c r="E942" s="154" t="s">
        <v>301</v>
      </c>
      <c r="F942" s="42" t="s">
        <v>304</v>
      </c>
      <c r="G942" s="43" t="s">
        <v>302</v>
      </c>
      <c r="H942" s="73" t="s">
        <v>303</v>
      </c>
      <c r="J942" s="171"/>
    </row>
    <row r="943" spans="1:17" x14ac:dyDescent="0.25">
      <c r="A943" s="24">
        <f>A$5</f>
        <v>1182</v>
      </c>
      <c r="B943" s="290"/>
      <c r="C943" s="58">
        <v>1</v>
      </c>
      <c r="D943" s="36">
        <f>'linked - DO NOT USE or DELETE'!D433</f>
        <v>0</v>
      </c>
      <c r="E943" s="25">
        <f>IF(F943=0,0,F943/D943)</f>
        <v>0</v>
      </c>
      <c r="F943" s="36">
        <f>'linked - DO NOT USE or DELETE'!F433</f>
        <v>0</v>
      </c>
      <c r="G943" s="27">
        <v>0</v>
      </c>
      <c r="H943" s="37">
        <f>'linked - DO NOT USE or DELETE'!H433</f>
        <v>0</v>
      </c>
      <c r="J943" s="171"/>
    </row>
    <row r="944" spans="1:17" x14ac:dyDescent="0.25">
      <c r="A944" s="24">
        <f>A$6</f>
        <v>1288</v>
      </c>
      <c r="B944" s="291">
        <f>(A944-A943)/A943</f>
        <v>8.9678510998307953E-2</v>
      </c>
      <c r="C944" s="61">
        <v>2</v>
      </c>
      <c r="D944" s="36">
        <f>'linked - DO NOT USE or DELETE'!I433</f>
        <v>0</v>
      </c>
      <c r="E944" s="25">
        <f>IF(F944=0,0,F944/D944)</f>
        <v>0</v>
      </c>
      <c r="F944" s="36">
        <f>'linked - DO NOT USE or DELETE'!K433</f>
        <v>0</v>
      </c>
      <c r="G944" s="27">
        <v>0</v>
      </c>
      <c r="H944" s="37">
        <f>'linked - DO NOT USE or DELETE'!M433</f>
        <v>0</v>
      </c>
      <c r="J944" s="171"/>
    </row>
    <row r="945" spans="1:10" x14ac:dyDescent="0.25">
      <c r="A945" s="24">
        <f>A$7</f>
        <v>1495</v>
      </c>
      <c r="B945" s="291">
        <f t="shared" ref="B945:B952" si="210">(A945-A944)/A944</f>
        <v>0.16071428571428573</v>
      </c>
      <c r="C945" s="61">
        <v>3</v>
      </c>
      <c r="D945" s="36">
        <f>'linked - DO NOT USE or DELETE'!N433</f>
        <v>0</v>
      </c>
      <c r="E945" s="25">
        <f>IF(F945=0,0,F945/D945)</f>
        <v>0</v>
      </c>
      <c r="F945" s="36">
        <f>'linked - DO NOT USE or DELETE'!P433</f>
        <v>0</v>
      </c>
      <c r="G945" s="27">
        <v>0</v>
      </c>
      <c r="H945" s="38">
        <f>'linked - DO NOT USE or DELETE'!R433</f>
        <v>0</v>
      </c>
      <c r="J945" s="171"/>
    </row>
    <row r="946" spans="1:10" x14ac:dyDescent="0.25">
      <c r="A946" s="24">
        <f>A$8</f>
        <v>1470</v>
      </c>
      <c r="B946" s="291">
        <f t="shared" si="210"/>
        <v>-1.6722408026755852E-2</v>
      </c>
      <c r="C946" s="61">
        <f t="shared" ref="C946:C952" si="211">C945+1</f>
        <v>4</v>
      </c>
      <c r="D946" s="36">
        <f>'linked - DO NOT USE or DELETE'!S433</f>
        <v>0</v>
      </c>
      <c r="E946" s="25">
        <f>IF(F946=0,0,F946/D946)</f>
        <v>0</v>
      </c>
      <c r="F946" s="36">
        <f>'linked - DO NOT USE or DELETE'!U433</f>
        <v>0</v>
      </c>
      <c r="G946" s="27">
        <v>0</v>
      </c>
      <c r="H946" s="38">
        <f>'linked - DO NOT USE or DELETE'!W433</f>
        <v>0</v>
      </c>
    </row>
    <row r="947" spans="1:10" x14ac:dyDescent="0.25">
      <c r="A947" s="24">
        <f>A$9</f>
        <v>1542</v>
      </c>
      <c r="B947" s="291">
        <f t="shared" si="210"/>
        <v>4.8979591836734691E-2</v>
      </c>
      <c r="C947" s="61">
        <f t="shared" si="211"/>
        <v>5</v>
      </c>
      <c r="D947" s="224">
        <v>0</v>
      </c>
      <c r="E947" s="218">
        <v>0</v>
      </c>
      <c r="F947" s="222">
        <v>0</v>
      </c>
      <c r="G947" s="212">
        <v>0</v>
      </c>
      <c r="H947" s="223">
        <v>0</v>
      </c>
    </row>
    <row r="948" spans="1:10" x14ac:dyDescent="0.25">
      <c r="A948" s="24">
        <f>A$10</f>
        <v>1592</v>
      </c>
      <c r="B948" s="291">
        <f t="shared" si="210"/>
        <v>3.2425421530479899E-2</v>
      </c>
      <c r="C948" s="23">
        <f t="shared" si="211"/>
        <v>6</v>
      </c>
      <c r="D948" s="168">
        <v>0</v>
      </c>
      <c r="E948" s="169">
        <f t="shared" ref="D948:E952" si="212">E595</f>
        <v>258.07923076923078</v>
      </c>
      <c r="F948" s="168">
        <f>D948*E948</f>
        <v>0</v>
      </c>
      <c r="G948" s="225">
        <f>233+18</f>
        <v>251</v>
      </c>
      <c r="H948" s="170">
        <f>F948*G948</f>
        <v>0</v>
      </c>
      <c r="I948" s="18" t="s">
        <v>15</v>
      </c>
    </row>
    <row r="949" spans="1:10" x14ac:dyDescent="0.25">
      <c r="A949" s="24">
        <f>A$11</f>
        <v>1642</v>
      </c>
      <c r="B949" s="291">
        <f t="shared" si="210"/>
        <v>3.1407035175879394E-2</v>
      </c>
      <c r="C949" s="23">
        <f t="shared" si="211"/>
        <v>7</v>
      </c>
      <c r="D949" s="168">
        <v>0</v>
      </c>
      <c r="E949" s="169">
        <f t="shared" si="212"/>
        <v>273.07974358974354</v>
      </c>
      <c r="F949" s="168">
        <f>D949*E949</f>
        <v>0</v>
      </c>
      <c r="G949" s="229">
        <f>'DDS Rates for Amend'!BM9</f>
        <v>276</v>
      </c>
      <c r="H949" s="170">
        <f>F949*G949</f>
        <v>0</v>
      </c>
      <c r="I949" s="18" t="s">
        <v>15</v>
      </c>
    </row>
    <row r="950" spans="1:10" x14ac:dyDescent="0.25">
      <c r="A950" s="24">
        <f>A$12</f>
        <v>1692</v>
      </c>
      <c r="B950" s="291">
        <f t="shared" si="210"/>
        <v>3.0450669914738125E-2</v>
      </c>
      <c r="C950" s="23">
        <f t="shared" si="211"/>
        <v>8</v>
      </c>
      <c r="D950" s="168">
        <v>0</v>
      </c>
      <c r="E950" s="169">
        <f t="shared" si="212"/>
        <v>244</v>
      </c>
      <c r="F950" s="168">
        <f>D950*E950</f>
        <v>0</v>
      </c>
      <c r="G950" s="229">
        <f>'DDS Rates for Amend'!BM10</f>
        <v>283.86</v>
      </c>
      <c r="H950" s="170">
        <f>F950*G950</f>
        <v>0</v>
      </c>
      <c r="I950" s="18">
        <v>2015</v>
      </c>
    </row>
    <row r="951" spans="1:10" x14ac:dyDescent="0.25">
      <c r="A951" s="24">
        <f>A$13</f>
        <v>1722</v>
      </c>
      <c r="B951" s="291">
        <f t="shared" si="210"/>
        <v>1.7730496453900711E-2</v>
      </c>
      <c r="C951" s="23">
        <f t="shared" si="211"/>
        <v>9</v>
      </c>
      <c r="D951" s="168">
        <f t="shared" si="212"/>
        <v>8</v>
      </c>
      <c r="E951" s="169">
        <f t="shared" si="212"/>
        <v>254</v>
      </c>
      <c r="F951" s="168">
        <f>D951*E951</f>
        <v>2032</v>
      </c>
      <c r="G951" s="229">
        <f>'DDS Rates for Amend'!BM11</f>
        <v>313.08999999999997</v>
      </c>
      <c r="H951" s="170">
        <f>F951*G951</f>
        <v>636198.88</v>
      </c>
      <c r="I951" s="18" t="s">
        <v>15</v>
      </c>
    </row>
    <row r="952" spans="1:10" x14ac:dyDescent="0.25">
      <c r="A952" s="24">
        <f>A$14</f>
        <v>1752</v>
      </c>
      <c r="B952" s="291">
        <f t="shared" si="210"/>
        <v>1.7421602787456445E-2</v>
      </c>
      <c r="C952" s="23">
        <f t="shared" si="211"/>
        <v>10</v>
      </c>
      <c r="D952" s="168">
        <f t="shared" si="212"/>
        <v>8</v>
      </c>
      <c r="E952" s="169">
        <f t="shared" si="212"/>
        <v>264</v>
      </c>
      <c r="F952" s="168">
        <f>D952*E952</f>
        <v>2112</v>
      </c>
      <c r="G952" s="229">
        <f>'DDS Rates for Amend'!BM12</f>
        <v>319.97798</v>
      </c>
      <c r="H952" s="170">
        <f>F952*G952</f>
        <v>675793.49375999998</v>
      </c>
      <c r="I952" s="18" t="s">
        <v>15</v>
      </c>
    </row>
    <row r="953" spans="1:10" x14ac:dyDescent="0.25">
      <c r="C953"/>
      <c r="D953" s="161"/>
      <c r="E953" s="155"/>
      <c r="F953"/>
      <c r="G953"/>
      <c r="H953"/>
    </row>
    <row r="954" spans="1:10" x14ac:dyDescent="0.25">
      <c r="A954" s="376" t="s">
        <v>132</v>
      </c>
      <c r="B954" s="377"/>
      <c r="C954" s="377"/>
      <c r="D954" s="377"/>
      <c r="E954" s="378"/>
      <c r="F954" s="372"/>
      <c r="G954" s="372"/>
      <c r="H954" s="372"/>
      <c r="J954" s="213"/>
    </row>
    <row r="955" spans="1:10" x14ac:dyDescent="0.25">
      <c r="A955" s="289" t="s">
        <v>91</v>
      </c>
      <c r="B955" s="289" t="s">
        <v>92</v>
      </c>
      <c r="C955" s="73" t="s">
        <v>312</v>
      </c>
      <c r="D955" s="160" t="s">
        <v>300</v>
      </c>
      <c r="E955" s="154" t="s">
        <v>301</v>
      </c>
      <c r="F955" s="42" t="s">
        <v>304</v>
      </c>
      <c r="G955" s="43" t="s">
        <v>302</v>
      </c>
      <c r="H955" s="73" t="s">
        <v>303</v>
      </c>
      <c r="J955" s="171"/>
    </row>
    <row r="956" spans="1:10" x14ac:dyDescent="0.25">
      <c r="A956" s="24">
        <f>A$5</f>
        <v>1182</v>
      </c>
      <c r="B956" s="290"/>
      <c r="C956" s="58">
        <v>1</v>
      </c>
      <c r="D956" s="36">
        <f>'linked - DO NOT USE or DELETE'!D434</f>
        <v>0</v>
      </c>
      <c r="E956" s="25">
        <f>IF(F956=0,0,F956/D956)</f>
        <v>0</v>
      </c>
      <c r="F956" s="36">
        <f>'linked - DO NOT USE or DELETE'!F434</f>
        <v>0</v>
      </c>
      <c r="G956" s="27">
        <v>0</v>
      </c>
      <c r="H956" s="37">
        <f>'linked - DO NOT USE or DELETE'!H434</f>
        <v>0</v>
      </c>
      <c r="J956" s="171"/>
    </row>
    <row r="957" spans="1:10" x14ac:dyDescent="0.25">
      <c r="A957" s="24">
        <f>A$6</f>
        <v>1288</v>
      </c>
      <c r="B957" s="291">
        <f>(A957-A956)/A956</f>
        <v>8.9678510998307953E-2</v>
      </c>
      <c r="C957" s="61">
        <v>2</v>
      </c>
      <c r="D957" s="36">
        <f>'linked - DO NOT USE or DELETE'!I434</f>
        <v>0</v>
      </c>
      <c r="E957" s="25">
        <f>IF(F957=0,0,F957/D957)</f>
        <v>0</v>
      </c>
      <c r="F957" s="36">
        <f>'linked - DO NOT USE or DELETE'!K434</f>
        <v>0</v>
      </c>
      <c r="G957" s="27">
        <v>0</v>
      </c>
      <c r="H957" s="37">
        <f>'linked - DO NOT USE or DELETE'!M434</f>
        <v>0</v>
      </c>
      <c r="J957" s="171"/>
    </row>
    <row r="958" spans="1:10" x14ac:dyDescent="0.25">
      <c r="A958" s="24">
        <f>A$7</f>
        <v>1495</v>
      </c>
      <c r="B958" s="291">
        <f t="shared" ref="B958:B965" si="213">(A958-A957)/A957</f>
        <v>0.16071428571428573</v>
      </c>
      <c r="C958" s="61">
        <v>3</v>
      </c>
      <c r="D958" s="36">
        <f>'linked - DO NOT USE or DELETE'!N434</f>
        <v>0</v>
      </c>
      <c r="E958" s="25">
        <f>IF(F958=0,0,F958/D958)</f>
        <v>0</v>
      </c>
      <c r="F958" s="36">
        <f>'linked - DO NOT USE or DELETE'!P434</f>
        <v>0</v>
      </c>
      <c r="G958" s="27">
        <v>0</v>
      </c>
      <c r="H958" s="38">
        <f>'linked - DO NOT USE or DELETE'!R434</f>
        <v>0</v>
      </c>
      <c r="J958" s="171"/>
    </row>
    <row r="959" spans="1:10" x14ac:dyDescent="0.25">
      <c r="A959" s="24">
        <f>A$8</f>
        <v>1470</v>
      </c>
      <c r="B959" s="291">
        <f t="shared" si="213"/>
        <v>-1.6722408026755852E-2</v>
      </c>
      <c r="C959" s="61">
        <f t="shared" ref="C959:C965" si="214">C958+1</f>
        <v>4</v>
      </c>
      <c r="D959" s="36">
        <f>'linked - DO NOT USE or DELETE'!S434</f>
        <v>0</v>
      </c>
      <c r="E959" s="25">
        <f>IF(F959=0,0,F959/D959)</f>
        <v>0</v>
      </c>
      <c r="F959" s="36">
        <f>'linked - DO NOT USE or DELETE'!U434</f>
        <v>0</v>
      </c>
      <c r="G959" s="27">
        <v>0</v>
      </c>
      <c r="H959" s="38">
        <f>'linked - DO NOT USE or DELETE'!W434</f>
        <v>0</v>
      </c>
    </row>
    <row r="960" spans="1:10" x14ac:dyDescent="0.25">
      <c r="A960" s="24">
        <f>A$9</f>
        <v>1542</v>
      </c>
      <c r="B960" s="291">
        <f t="shared" si="213"/>
        <v>4.8979591836734691E-2</v>
      </c>
      <c r="C960" s="61">
        <f t="shared" si="214"/>
        <v>5</v>
      </c>
      <c r="D960" s="224">
        <v>0</v>
      </c>
      <c r="E960" s="218">
        <v>0</v>
      </c>
      <c r="F960" s="222">
        <v>0</v>
      </c>
      <c r="G960" s="212">
        <v>0</v>
      </c>
      <c r="H960" s="223">
        <v>0</v>
      </c>
    </row>
    <row r="961" spans="1:10" x14ac:dyDescent="0.25">
      <c r="A961" s="24">
        <f>A$10</f>
        <v>1592</v>
      </c>
      <c r="B961" s="291">
        <f t="shared" si="213"/>
        <v>3.2425421530479899E-2</v>
      </c>
      <c r="C961" s="23">
        <f t="shared" si="214"/>
        <v>6</v>
      </c>
      <c r="D961" s="173">
        <v>0</v>
      </c>
      <c r="E961" s="169">
        <f t="shared" ref="E961:E964" si="215">E608</f>
        <v>278.09004675343215</v>
      </c>
      <c r="F961" s="168">
        <f>D961*E961</f>
        <v>0</v>
      </c>
      <c r="G961" s="225">
        <f>252+18</f>
        <v>270</v>
      </c>
      <c r="H961" s="170">
        <f>F961*G961</f>
        <v>0</v>
      </c>
      <c r="I961" s="18" t="s">
        <v>15</v>
      </c>
    </row>
    <row r="962" spans="1:10" x14ac:dyDescent="0.25">
      <c r="A962" s="24">
        <f>A$11</f>
        <v>1642</v>
      </c>
      <c r="B962" s="291">
        <f t="shared" si="213"/>
        <v>3.1407035175879394E-2</v>
      </c>
      <c r="C962" s="23">
        <f t="shared" si="214"/>
        <v>7</v>
      </c>
      <c r="D962" s="173">
        <v>0</v>
      </c>
      <c r="E962" s="169">
        <f t="shared" si="215"/>
        <v>298.25901401413307</v>
      </c>
      <c r="F962" s="168">
        <f>D962*E962</f>
        <v>0</v>
      </c>
      <c r="G962" s="229">
        <f>'DDS Rates for Amend'!BN9</f>
        <v>295</v>
      </c>
      <c r="H962" s="170">
        <f>F962*G962</f>
        <v>0</v>
      </c>
      <c r="I962" s="18" t="s">
        <v>15</v>
      </c>
    </row>
    <row r="963" spans="1:10" x14ac:dyDescent="0.25">
      <c r="A963" s="24">
        <f>A$12</f>
        <v>1692</v>
      </c>
      <c r="B963" s="291">
        <f t="shared" si="213"/>
        <v>3.0450669914738125E-2</v>
      </c>
      <c r="C963" s="23">
        <f t="shared" si="214"/>
        <v>8</v>
      </c>
      <c r="D963" s="173">
        <v>9</v>
      </c>
      <c r="E963" s="169">
        <f t="shared" si="215"/>
        <v>329</v>
      </c>
      <c r="F963" s="168">
        <f>D963*E963</f>
        <v>2961</v>
      </c>
      <c r="G963" s="229">
        <f>'DDS Rates for Amend'!BN10</f>
        <v>298.47000000000003</v>
      </c>
      <c r="H963" s="170">
        <f>F963*G963</f>
        <v>883769.67</v>
      </c>
      <c r="I963" s="18">
        <v>2015</v>
      </c>
    </row>
    <row r="964" spans="1:10" x14ac:dyDescent="0.25">
      <c r="A964" s="24">
        <f>A$13</f>
        <v>1722</v>
      </c>
      <c r="B964" s="291">
        <f t="shared" si="213"/>
        <v>1.7730496453900711E-2</v>
      </c>
      <c r="C964" s="23">
        <f t="shared" si="214"/>
        <v>9</v>
      </c>
      <c r="D964" s="173">
        <v>23</v>
      </c>
      <c r="E964" s="169">
        <f t="shared" si="215"/>
        <v>338.59694853553492</v>
      </c>
      <c r="F964" s="168">
        <f>D964*E964</f>
        <v>7787.7298163173036</v>
      </c>
      <c r="G964" s="229">
        <f>'DDS Rates for Amend'!BN11</f>
        <v>323.37</v>
      </c>
      <c r="H964" s="170">
        <f>F964*G964</f>
        <v>2518318.1907025264</v>
      </c>
      <c r="I964" s="18" t="s">
        <v>15</v>
      </c>
    </row>
    <row r="965" spans="1:10" x14ac:dyDescent="0.25">
      <c r="A965" s="24">
        <f>A$14</f>
        <v>1752</v>
      </c>
      <c r="B965" s="291">
        <f t="shared" si="213"/>
        <v>1.7421602787456445E-2</v>
      </c>
      <c r="C965" s="23">
        <f t="shared" si="214"/>
        <v>10</v>
      </c>
      <c r="D965" s="173">
        <v>25</v>
      </c>
      <c r="E965" s="169">
        <v>338</v>
      </c>
      <c r="F965" s="168">
        <f>D965*E965</f>
        <v>8450</v>
      </c>
      <c r="G965" s="229">
        <f>'DDS Rates for Amend'!BN12</f>
        <v>330.48414000000002</v>
      </c>
      <c r="H965" s="170">
        <f>F965*G965</f>
        <v>2792590.983</v>
      </c>
      <c r="I965" s="353">
        <v>42339</v>
      </c>
    </row>
    <row r="966" spans="1:10" x14ac:dyDescent="0.25">
      <c r="C966"/>
      <c r="D966" s="161"/>
      <c r="E966" s="155"/>
      <c r="F966"/>
      <c r="G966"/>
      <c r="H966"/>
    </row>
    <row r="967" spans="1:10" x14ac:dyDescent="0.25">
      <c r="C967"/>
      <c r="D967" s="161"/>
      <c r="E967" s="155"/>
      <c r="F967"/>
      <c r="G967"/>
      <c r="H967"/>
    </row>
    <row r="968" spans="1:10" x14ac:dyDescent="0.25">
      <c r="A968" s="376" t="s">
        <v>133</v>
      </c>
      <c r="B968" s="377"/>
      <c r="C968" s="377"/>
      <c r="D968" s="377"/>
      <c r="E968" s="378"/>
      <c r="F968" s="372"/>
      <c r="G968" s="372"/>
      <c r="H968" s="372"/>
      <c r="J968" s="213"/>
    </row>
    <row r="969" spans="1:10" x14ac:dyDescent="0.25">
      <c r="A969" s="289" t="s">
        <v>91</v>
      </c>
      <c r="B969" s="289" t="s">
        <v>92</v>
      </c>
      <c r="C969" s="73" t="s">
        <v>312</v>
      </c>
      <c r="D969" s="160" t="s">
        <v>300</v>
      </c>
      <c r="E969" s="154" t="s">
        <v>301</v>
      </c>
      <c r="F969" s="42" t="s">
        <v>304</v>
      </c>
      <c r="G969" s="43" t="s">
        <v>302</v>
      </c>
      <c r="H969" s="73" t="s">
        <v>303</v>
      </c>
      <c r="J969" s="213"/>
    </row>
    <row r="970" spans="1:10" x14ac:dyDescent="0.25">
      <c r="A970" s="24">
        <f>A$5</f>
        <v>1182</v>
      </c>
      <c r="B970" s="290"/>
      <c r="C970" s="58">
        <v>1</v>
      </c>
      <c r="D970" s="36">
        <f>'linked - DO NOT USE or DELETE'!D435</f>
        <v>0</v>
      </c>
      <c r="E970" s="25">
        <f>IF(F970=0,0,F970/D970)</f>
        <v>0</v>
      </c>
      <c r="F970" s="36">
        <f>'linked - DO NOT USE or DELETE'!F435</f>
        <v>0</v>
      </c>
      <c r="G970" s="27">
        <v>0</v>
      </c>
      <c r="H970" s="37">
        <f>'linked - DO NOT USE or DELETE'!H435</f>
        <v>0</v>
      </c>
      <c r="J970" s="171"/>
    </row>
    <row r="971" spans="1:10" x14ac:dyDescent="0.25">
      <c r="A971" s="24">
        <f>A$6</f>
        <v>1288</v>
      </c>
      <c r="B971" s="291">
        <f>(A971-A970)/A970</f>
        <v>8.9678510998307953E-2</v>
      </c>
      <c r="C971" s="61">
        <v>2</v>
      </c>
      <c r="D971" s="36">
        <f>'linked - DO NOT USE or DELETE'!I435</f>
        <v>0</v>
      </c>
      <c r="E971" s="25">
        <f>IF(F971=0,0,F971/D971)</f>
        <v>0</v>
      </c>
      <c r="F971" s="36">
        <f>'linked - DO NOT USE or DELETE'!K435</f>
        <v>0</v>
      </c>
      <c r="G971" s="27">
        <v>0</v>
      </c>
      <c r="H971" s="37">
        <f>'linked - DO NOT USE or DELETE'!M435</f>
        <v>0</v>
      </c>
      <c r="J971" s="171"/>
    </row>
    <row r="972" spans="1:10" x14ac:dyDescent="0.25">
      <c r="A972" s="24">
        <f>A$7</f>
        <v>1495</v>
      </c>
      <c r="B972" s="291">
        <f t="shared" ref="B972:B979" si="216">(A972-A971)/A971</f>
        <v>0.16071428571428573</v>
      </c>
      <c r="C972" s="61">
        <v>3</v>
      </c>
      <c r="D972" s="36">
        <f>'linked - DO NOT USE or DELETE'!N435</f>
        <v>0</v>
      </c>
      <c r="E972" s="25">
        <f>IF(F972=0,0,F972/D972)</f>
        <v>0</v>
      </c>
      <c r="F972" s="36">
        <f>'linked - DO NOT USE or DELETE'!P435</f>
        <v>0</v>
      </c>
      <c r="G972" s="27">
        <v>0</v>
      </c>
      <c r="H972" s="38">
        <f>'linked - DO NOT USE or DELETE'!R435</f>
        <v>0</v>
      </c>
      <c r="J972" s="171"/>
    </row>
    <row r="973" spans="1:10" x14ac:dyDescent="0.25">
      <c r="A973" s="24">
        <f>A$8</f>
        <v>1470</v>
      </c>
      <c r="B973" s="291">
        <f t="shared" si="216"/>
        <v>-1.6722408026755852E-2</v>
      </c>
      <c r="C973" s="61">
        <f t="shared" ref="C973:C979" si="217">C972+1</f>
        <v>4</v>
      </c>
      <c r="D973" s="36">
        <f>'linked - DO NOT USE or DELETE'!S435</f>
        <v>0</v>
      </c>
      <c r="E973" s="25">
        <f>IF(F973=0,0,F973/D973)</f>
        <v>0</v>
      </c>
      <c r="F973" s="36">
        <f>'linked - DO NOT USE or DELETE'!U435</f>
        <v>0</v>
      </c>
      <c r="G973" s="27">
        <v>0</v>
      </c>
      <c r="H973" s="38">
        <f>'linked - DO NOT USE or DELETE'!W435</f>
        <v>0</v>
      </c>
    </row>
    <row r="974" spans="1:10" x14ac:dyDescent="0.25">
      <c r="A974" s="24">
        <f>A$9</f>
        <v>1542</v>
      </c>
      <c r="B974" s="291">
        <f t="shared" si="216"/>
        <v>4.8979591836734691E-2</v>
      </c>
      <c r="C974" s="61">
        <f t="shared" si="217"/>
        <v>5</v>
      </c>
      <c r="D974" s="29">
        <v>0</v>
      </c>
      <c r="E974" s="26">
        <v>0</v>
      </c>
      <c r="F974" s="24">
        <v>0</v>
      </c>
      <c r="G974" s="27">
        <v>0</v>
      </c>
      <c r="H974" s="38">
        <f t="shared" ref="H974:H979" si="218">F974*G974</f>
        <v>0</v>
      </c>
    </row>
    <row r="975" spans="1:10" x14ac:dyDescent="0.25">
      <c r="A975" s="24">
        <f>A$10</f>
        <v>1592</v>
      </c>
      <c r="B975" s="291">
        <f t="shared" si="216"/>
        <v>3.2425421530479899E-2</v>
      </c>
      <c r="C975" s="23">
        <f t="shared" si="217"/>
        <v>6</v>
      </c>
      <c r="D975" s="173">
        <v>0</v>
      </c>
      <c r="E975" s="169">
        <f t="shared" ref="E975:E979" si="219">E621</f>
        <v>180.95</v>
      </c>
      <c r="F975" s="168">
        <f>D975*E975</f>
        <v>0</v>
      </c>
      <c r="G975" s="225">
        <f>286+18</f>
        <v>304</v>
      </c>
      <c r="H975" s="170">
        <f t="shared" si="218"/>
        <v>0</v>
      </c>
    </row>
    <row r="976" spans="1:10" x14ac:dyDescent="0.25">
      <c r="A976" s="24">
        <f>A$11</f>
        <v>1642</v>
      </c>
      <c r="B976" s="291">
        <f t="shared" si="216"/>
        <v>3.1407035175879394E-2</v>
      </c>
      <c r="C976" s="23">
        <f t="shared" si="217"/>
        <v>7</v>
      </c>
      <c r="D976" s="173">
        <v>0</v>
      </c>
      <c r="E976" s="169">
        <f t="shared" si="219"/>
        <v>200.64166666666665</v>
      </c>
      <c r="F976" s="168">
        <f>D976*E976</f>
        <v>0</v>
      </c>
      <c r="G976" s="229">
        <f>'DDS Rates for Amend'!BO9</f>
        <v>341</v>
      </c>
      <c r="H976" s="170">
        <f t="shared" si="218"/>
        <v>0</v>
      </c>
      <c r="I976" s="18" t="s">
        <v>20</v>
      </c>
    </row>
    <row r="977" spans="1:10" x14ac:dyDescent="0.25">
      <c r="A977" s="24">
        <f>A$12</f>
        <v>1692</v>
      </c>
      <c r="B977" s="291">
        <f t="shared" si="216"/>
        <v>3.0450669914738125E-2</v>
      </c>
      <c r="C977" s="23">
        <f t="shared" si="217"/>
        <v>8</v>
      </c>
      <c r="D977" s="173">
        <v>0</v>
      </c>
      <c r="E977" s="169">
        <f t="shared" si="219"/>
        <v>220.33333333333331</v>
      </c>
      <c r="F977" s="168">
        <f>D977*E977</f>
        <v>0</v>
      </c>
      <c r="G977" s="229">
        <f>'DDS Rates for Amend'!BO10</f>
        <v>374.91</v>
      </c>
      <c r="H977" s="170">
        <f t="shared" si="218"/>
        <v>0</v>
      </c>
      <c r="I977" s="18">
        <v>2015</v>
      </c>
    </row>
    <row r="978" spans="1:10" x14ac:dyDescent="0.25">
      <c r="A978" s="24">
        <f>A$13</f>
        <v>1722</v>
      </c>
      <c r="B978" s="291">
        <f t="shared" si="216"/>
        <v>1.7730496453900711E-2</v>
      </c>
      <c r="C978" s="23">
        <f t="shared" si="217"/>
        <v>9</v>
      </c>
      <c r="D978" s="173">
        <v>3</v>
      </c>
      <c r="E978" s="169">
        <f t="shared" si="219"/>
        <v>240.02499999999998</v>
      </c>
      <c r="F978" s="168">
        <f>D978*E978</f>
        <v>720.07499999999993</v>
      </c>
      <c r="G978" s="229">
        <f>'DDS Rates for Amend'!BO11</f>
        <v>408.19</v>
      </c>
      <c r="H978" s="170">
        <f t="shared" si="218"/>
        <v>293927.41424999997</v>
      </c>
      <c r="I978" s="353">
        <v>42339</v>
      </c>
    </row>
    <row r="979" spans="1:10" x14ac:dyDescent="0.25">
      <c r="A979" s="24">
        <f>A$14</f>
        <v>1752</v>
      </c>
      <c r="B979" s="291">
        <f t="shared" si="216"/>
        <v>1.7421602787456445E-2</v>
      </c>
      <c r="C979" s="23">
        <f t="shared" si="217"/>
        <v>10</v>
      </c>
      <c r="D979" s="173">
        <v>3</v>
      </c>
      <c r="E979" s="169">
        <f t="shared" si="219"/>
        <v>259.71666666666664</v>
      </c>
      <c r="F979" s="168">
        <f>D979*E979</f>
        <v>779.14999999999986</v>
      </c>
      <c r="G979" s="229">
        <f>'DDS Rates for Amend'!BO12</f>
        <v>417.17018000000002</v>
      </c>
      <c r="H979" s="170">
        <f t="shared" si="218"/>
        <v>325038.14574699994</v>
      </c>
    </row>
    <row r="980" spans="1:10" x14ac:dyDescent="0.25">
      <c r="C980"/>
      <c r="D980" s="161"/>
      <c r="E980" s="155"/>
      <c r="F980"/>
      <c r="G980"/>
      <c r="H980"/>
    </row>
    <row r="981" spans="1:10" x14ac:dyDescent="0.25">
      <c r="C981" s="380" t="s">
        <v>134</v>
      </c>
      <c r="D981" s="421"/>
      <c r="E981" s="422"/>
      <c r="F981" s="372"/>
      <c r="G981" s="372"/>
      <c r="H981" s="372"/>
      <c r="J981" s="213"/>
    </row>
    <row r="982" spans="1:10" x14ac:dyDescent="0.25">
      <c r="A982" s="289" t="s">
        <v>91</v>
      </c>
      <c r="B982" s="289" t="s">
        <v>92</v>
      </c>
      <c r="C982" s="73" t="s">
        <v>312</v>
      </c>
      <c r="D982" s="160" t="s">
        <v>300</v>
      </c>
      <c r="E982" s="154" t="s">
        <v>301</v>
      </c>
      <c r="F982" s="42" t="s">
        <v>304</v>
      </c>
      <c r="G982" s="43" t="s">
        <v>302</v>
      </c>
      <c r="H982" s="73" t="s">
        <v>303</v>
      </c>
      <c r="J982" s="171"/>
    </row>
    <row r="983" spans="1:10" x14ac:dyDescent="0.25">
      <c r="A983" s="24">
        <f>A$5</f>
        <v>1182</v>
      </c>
      <c r="B983" s="290"/>
      <c r="C983" s="58">
        <v>1</v>
      </c>
      <c r="D983" s="36">
        <f>'linked - DO NOT USE or DELETE'!D436</f>
        <v>0</v>
      </c>
      <c r="E983" s="25">
        <f>IF(F983=0,0,F983/D983)</f>
        <v>0</v>
      </c>
      <c r="F983" s="36">
        <f>'linked - DO NOT USE or DELETE'!F436</f>
        <v>0</v>
      </c>
      <c r="G983" s="27">
        <v>0</v>
      </c>
      <c r="H983" s="37">
        <f>'linked - DO NOT USE or DELETE'!H436</f>
        <v>0</v>
      </c>
      <c r="J983" s="171"/>
    </row>
    <row r="984" spans="1:10" x14ac:dyDescent="0.25">
      <c r="A984" s="24">
        <f>A$6</f>
        <v>1288</v>
      </c>
      <c r="B984" s="291">
        <f>(A984-A983)/A983</f>
        <v>8.9678510998307953E-2</v>
      </c>
      <c r="C984" s="61">
        <v>2</v>
      </c>
      <c r="D984" s="36">
        <f>'linked - DO NOT USE or DELETE'!I436</f>
        <v>0</v>
      </c>
      <c r="E984" s="25">
        <f>IF(F984=0,0,F984/D984)</f>
        <v>0</v>
      </c>
      <c r="F984" s="36">
        <f>'linked - DO NOT USE or DELETE'!K436</f>
        <v>0</v>
      </c>
      <c r="G984" s="27">
        <v>0</v>
      </c>
      <c r="H984" s="37">
        <f>'linked - DO NOT USE or DELETE'!M436</f>
        <v>0</v>
      </c>
      <c r="J984" s="171"/>
    </row>
    <row r="985" spans="1:10" x14ac:dyDescent="0.25">
      <c r="A985" s="24">
        <f>A$7</f>
        <v>1495</v>
      </c>
      <c r="B985" s="291">
        <f t="shared" ref="B985:B992" si="220">(A985-A984)/A984</f>
        <v>0.16071428571428573</v>
      </c>
      <c r="C985" s="61">
        <v>3</v>
      </c>
      <c r="D985" s="36">
        <f>'linked - DO NOT USE or DELETE'!N436</f>
        <v>0</v>
      </c>
      <c r="E985" s="25">
        <f>IF(F985=0,0,F985/D985)</f>
        <v>0</v>
      </c>
      <c r="F985" s="36">
        <f>'linked - DO NOT USE or DELETE'!P436</f>
        <v>0</v>
      </c>
      <c r="G985" s="27">
        <v>0</v>
      </c>
      <c r="H985" s="38">
        <f>'linked - DO NOT USE or DELETE'!R436</f>
        <v>0</v>
      </c>
      <c r="J985" s="171"/>
    </row>
    <row r="986" spans="1:10" x14ac:dyDescent="0.25">
      <c r="A986" s="24">
        <f>A$8</f>
        <v>1470</v>
      </c>
      <c r="B986" s="291">
        <f t="shared" si="220"/>
        <v>-1.6722408026755852E-2</v>
      </c>
      <c r="C986" s="61">
        <f t="shared" ref="C986:C992" si="221">C985+1</f>
        <v>4</v>
      </c>
      <c r="D986" s="36">
        <f>'linked - DO NOT USE or DELETE'!S436</f>
        <v>0</v>
      </c>
      <c r="E986" s="25">
        <f>IF(F986=0,0,F986/D986)</f>
        <v>0</v>
      </c>
      <c r="F986" s="36">
        <f>'linked - DO NOT USE or DELETE'!U436</f>
        <v>0</v>
      </c>
      <c r="G986" s="27">
        <v>0</v>
      </c>
      <c r="H986" s="38">
        <f>'linked - DO NOT USE or DELETE'!W436</f>
        <v>0</v>
      </c>
    </row>
    <row r="987" spans="1:10" x14ac:dyDescent="0.25">
      <c r="A987" s="24">
        <f>A$9</f>
        <v>1542</v>
      </c>
      <c r="B987" s="291">
        <f t="shared" si="220"/>
        <v>4.8979591836734691E-2</v>
      </c>
      <c r="C987" s="61">
        <f t="shared" si="221"/>
        <v>5</v>
      </c>
      <c r="D987" s="224">
        <v>0</v>
      </c>
      <c r="E987" s="218">
        <v>0</v>
      </c>
      <c r="F987" s="222">
        <v>0</v>
      </c>
      <c r="G987" s="212">
        <v>0</v>
      </c>
      <c r="H987" s="223">
        <f t="shared" ref="H987:H992" si="222">F987*G987</f>
        <v>0</v>
      </c>
    </row>
    <row r="988" spans="1:10" x14ac:dyDescent="0.25">
      <c r="A988" s="24">
        <f>A$10</f>
        <v>1592</v>
      </c>
      <c r="B988" s="291">
        <f t="shared" si="220"/>
        <v>3.2425421530479899E-2</v>
      </c>
      <c r="C988" s="23">
        <f t="shared" si="221"/>
        <v>6</v>
      </c>
      <c r="D988" s="173">
        <v>0</v>
      </c>
      <c r="E988" s="169">
        <f t="shared" ref="D988:E992" si="223">E634</f>
        <v>208.55263157894734</v>
      </c>
      <c r="F988" s="168">
        <f>D988*E988</f>
        <v>0</v>
      </c>
      <c r="G988" s="225">
        <f>311+18</f>
        <v>329</v>
      </c>
      <c r="H988" s="170">
        <f t="shared" si="222"/>
        <v>0</v>
      </c>
      <c r="I988" s="18" t="s">
        <v>20</v>
      </c>
    </row>
    <row r="989" spans="1:10" x14ac:dyDescent="0.25">
      <c r="A989" s="24">
        <f>A$11</f>
        <v>1642</v>
      </c>
      <c r="B989" s="291">
        <f t="shared" si="220"/>
        <v>3.1407035175879394E-2</v>
      </c>
      <c r="C989" s="23">
        <f t="shared" si="221"/>
        <v>7</v>
      </c>
      <c r="D989" s="173">
        <v>2</v>
      </c>
      <c r="E989" s="169">
        <f t="shared" si="223"/>
        <v>229.52315789473681</v>
      </c>
      <c r="F989" s="168">
        <f>D989*E989</f>
        <v>459.04631578947362</v>
      </c>
      <c r="G989" s="229">
        <f>'DDS Rates for Amend'!BP9</f>
        <v>359</v>
      </c>
      <c r="H989" s="170">
        <f t="shared" si="222"/>
        <v>164797.62736842103</v>
      </c>
    </row>
    <row r="990" spans="1:10" x14ac:dyDescent="0.25">
      <c r="A990" s="24">
        <f>A$12</f>
        <v>1692</v>
      </c>
      <c r="B990" s="291">
        <f t="shared" si="220"/>
        <v>3.0450669914738125E-2</v>
      </c>
      <c r="C990" s="23">
        <f t="shared" si="221"/>
        <v>8</v>
      </c>
      <c r="D990" s="173">
        <v>2</v>
      </c>
      <c r="E990" s="169">
        <f t="shared" si="223"/>
        <v>319</v>
      </c>
      <c r="F990" s="168">
        <f>D990*E990</f>
        <v>638</v>
      </c>
      <c r="G990" s="229">
        <f>'DDS Rates for Amend'!BP10</f>
        <v>388.46</v>
      </c>
      <c r="H990" s="170">
        <f t="shared" si="222"/>
        <v>247837.47999999998</v>
      </c>
      <c r="I990" s="18">
        <v>2015</v>
      </c>
    </row>
    <row r="991" spans="1:10" x14ac:dyDescent="0.25">
      <c r="A991" s="24">
        <f>A$13</f>
        <v>1722</v>
      </c>
      <c r="B991" s="291">
        <f t="shared" si="220"/>
        <v>1.7730496453900711E-2</v>
      </c>
      <c r="C991" s="23">
        <f t="shared" si="221"/>
        <v>9</v>
      </c>
      <c r="D991" s="173">
        <f t="shared" si="223"/>
        <v>7.4456338675104643</v>
      </c>
      <c r="E991" s="169">
        <f t="shared" si="223"/>
        <v>324</v>
      </c>
      <c r="F991" s="168">
        <f>D991*E991</f>
        <v>2412.3853730733904</v>
      </c>
      <c r="G991" s="229">
        <f>'DDS Rates for Amend'!BP11</f>
        <v>418.47</v>
      </c>
      <c r="H991" s="170">
        <f t="shared" si="222"/>
        <v>1009510.9070700217</v>
      </c>
    </row>
    <row r="992" spans="1:10" x14ac:dyDescent="0.25">
      <c r="A992" s="24">
        <f>A$14</f>
        <v>1752</v>
      </c>
      <c r="B992" s="291">
        <f t="shared" si="220"/>
        <v>1.7421602787456445E-2</v>
      </c>
      <c r="C992" s="23">
        <f t="shared" si="221"/>
        <v>10</v>
      </c>
      <c r="D992" s="173">
        <f t="shared" si="223"/>
        <v>7.2661146269266119</v>
      </c>
      <c r="E992" s="169">
        <f t="shared" si="223"/>
        <v>326</v>
      </c>
      <c r="F992" s="168">
        <f>D992*E992</f>
        <v>2368.7533683780753</v>
      </c>
      <c r="G992" s="229">
        <f>'DDS Rates for Amend'!BP12</f>
        <v>427.67634000000004</v>
      </c>
      <c r="H992" s="170">
        <f t="shared" si="222"/>
        <v>1013059.770950607</v>
      </c>
    </row>
    <row r="993" spans="1:10" x14ac:dyDescent="0.25">
      <c r="C993"/>
      <c r="D993" s="161"/>
      <c r="E993" s="155"/>
      <c r="F993"/>
      <c r="G993"/>
      <c r="H993"/>
    </row>
    <row r="994" spans="1:10" x14ac:dyDescent="0.25">
      <c r="C994" s="380" t="s">
        <v>135</v>
      </c>
      <c r="D994" s="421"/>
      <c r="E994" s="422"/>
      <c r="F994" s="372"/>
      <c r="G994" s="372"/>
      <c r="H994" s="372"/>
      <c r="J994" s="213"/>
    </row>
    <row r="995" spans="1:10" x14ac:dyDescent="0.25">
      <c r="A995" s="289" t="s">
        <v>91</v>
      </c>
      <c r="B995" s="289" t="s">
        <v>92</v>
      </c>
      <c r="C995" s="73" t="s">
        <v>312</v>
      </c>
      <c r="D995" s="160" t="s">
        <v>300</v>
      </c>
      <c r="E995" s="154" t="s">
        <v>301</v>
      </c>
      <c r="F995" s="42" t="s">
        <v>304</v>
      </c>
      <c r="G995" s="43" t="s">
        <v>302</v>
      </c>
      <c r="H995" s="73" t="s">
        <v>303</v>
      </c>
      <c r="J995" s="171"/>
    </row>
    <row r="996" spans="1:10" x14ac:dyDescent="0.25">
      <c r="A996" s="24">
        <f>A$5</f>
        <v>1182</v>
      </c>
      <c r="B996" s="290"/>
      <c r="C996" s="58">
        <v>1</v>
      </c>
      <c r="D996" s="36">
        <f>'linked - DO NOT USE or DELETE'!D437</f>
        <v>0</v>
      </c>
      <c r="E996" s="25">
        <f>IF(F996=0,0,F996/D996)</f>
        <v>0</v>
      </c>
      <c r="F996" s="36">
        <f>'linked - DO NOT USE or DELETE'!F437</f>
        <v>0</v>
      </c>
      <c r="G996" s="27">
        <v>0</v>
      </c>
      <c r="H996" s="37">
        <f>'linked - DO NOT USE or DELETE'!H437</f>
        <v>0</v>
      </c>
      <c r="J996" s="171"/>
    </row>
    <row r="997" spans="1:10" x14ac:dyDescent="0.25">
      <c r="A997" s="24">
        <f>A$6</f>
        <v>1288</v>
      </c>
      <c r="B997" s="291">
        <f>(A997-A996)/A996</f>
        <v>8.9678510998307953E-2</v>
      </c>
      <c r="C997" s="61">
        <v>2</v>
      </c>
      <c r="D997" s="36">
        <f>'linked - DO NOT USE or DELETE'!I437</f>
        <v>0</v>
      </c>
      <c r="E997" s="25">
        <f>IF(F997=0,0,F997/D997)</f>
        <v>0</v>
      </c>
      <c r="F997" s="36">
        <f>'linked - DO NOT USE or DELETE'!K437</f>
        <v>0</v>
      </c>
      <c r="G997" s="27">
        <v>0</v>
      </c>
      <c r="H997" s="37">
        <f>'linked - DO NOT USE or DELETE'!M437</f>
        <v>0</v>
      </c>
      <c r="J997" s="171"/>
    </row>
    <row r="998" spans="1:10" x14ac:dyDescent="0.25">
      <c r="A998" s="24">
        <f>A$7</f>
        <v>1495</v>
      </c>
      <c r="B998" s="291">
        <f t="shared" ref="B998:B1005" si="224">(A998-A997)/A997</f>
        <v>0.16071428571428573</v>
      </c>
      <c r="C998" s="61">
        <v>3</v>
      </c>
      <c r="D998" s="36">
        <f>'linked - DO NOT USE or DELETE'!N437</f>
        <v>0</v>
      </c>
      <c r="E998" s="25">
        <f>IF(F998=0,0,F998/D998)</f>
        <v>0</v>
      </c>
      <c r="F998" s="36">
        <f>'linked - DO NOT USE or DELETE'!P437</f>
        <v>0</v>
      </c>
      <c r="G998" s="27">
        <v>0</v>
      </c>
      <c r="H998" s="38">
        <f>'linked - DO NOT USE or DELETE'!R437</f>
        <v>0</v>
      </c>
      <c r="J998" s="171"/>
    </row>
    <row r="999" spans="1:10" x14ac:dyDescent="0.25">
      <c r="A999" s="24">
        <f>A$8</f>
        <v>1470</v>
      </c>
      <c r="B999" s="291">
        <f t="shared" si="224"/>
        <v>-1.6722408026755852E-2</v>
      </c>
      <c r="C999" s="61">
        <f t="shared" ref="C999:C1005" si="225">C998+1</f>
        <v>4</v>
      </c>
      <c r="D999" s="36">
        <f>'linked - DO NOT USE or DELETE'!S437</f>
        <v>0</v>
      </c>
      <c r="E999" s="25">
        <f>IF(F999=0,0,F999/D999)</f>
        <v>0</v>
      </c>
      <c r="F999" s="36">
        <f>'linked - DO NOT USE or DELETE'!U437</f>
        <v>0</v>
      </c>
      <c r="G999" s="27">
        <v>0</v>
      </c>
      <c r="H999" s="38">
        <f>'linked - DO NOT USE or DELETE'!W437</f>
        <v>0</v>
      </c>
    </row>
    <row r="1000" spans="1:10" x14ac:dyDescent="0.25">
      <c r="A1000" s="24">
        <f>A$9</f>
        <v>1542</v>
      </c>
      <c r="B1000" s="291">
        <f t="shared" si="224"/>
        <v>4.8979591836734691E-2</v>
      </c>
      <c r="C1000" s="61">
        <f t="shared" si="225"/>
        <v>5</v>
      </c>
      <c r="D1000" s="224">
        <v>0</v>
      </c>
      <c r="E1000" s="218">
        <v>0</v>
      </c>
      <c r="F1000" s="222">
        <v>0</v>
      </c>
      <c r="G1000" s="212">
        <v>0</v>
      </c>
      <c r="H1000" s="223">
        <f t="shared" ref="H1000:H1005" si="226">F1000*G1000</f>
        <v>0</v>
      </c>
    </row>
    <row r="1001" spans="1:10" x14ac:dyDescent="0.25">
      <c r="A1001" s="24">
        <f>A$10</f>
        <v>1592</v>
      </c>
      <c r="B1001" s="291">
        <f t="shared" si="224"/>
        <v>3.2425421530479899E-2</v>
      </c>
      <c r="C1001" s="23">
        <f t="shared" si="225"/>
        <v>6</v>
      </c>
      <c r="D1001" s="173">
        <v>0</v>
      </c>
      <c r="E1001" s="169">
        <f t="shared" ref="E1001:E1005" si="227">E647</f>
        <v>276.26607815091211</v>
      </c>
      <c r="F1001" s="168">
        <f>D1001*E1001</f>
        <v>0</v>
      </c>
      <c r="G1001" s="225">
        <f>348+18</f>
        <v>366</v>
      </c>
      <c r="H1001" s="170">
        <f t="shared" si="226"/>
        <v>0</v>
      </c>
    </row>
    <row r="1002" spans="1:10" x14ac:dyDescent="0.25">
      <c r="A1002" s="24">
        <f>A$11</f>
        <v>1642</v>
      </c>
      <c r="B1002" s="291">
        <f t="shared" si="224"/>
        <v>3.1407035175879394E-2</v>
      </c>
      <c r="C1002" s="23">
        <f t="shared" si="225"/>
        <v>7</v>
      </c>
      <c r="D1002" s="173">
        <v>7</v>
      </c>
      <c r="E1002" s="169">
        <f t="shared" si="227"/>
        <v>283.74926305970149</v>
      </c>
      <c r="F1002" s="168">
        <f>D1002*E1002</f>
        <v>1986.2448414179105</v>
      </c>
      <c r="G1002" s="229">
        <f>'DDS Rates for Amend'!BQ9</f>
        <v>439</v>
      </c>
      <c r="H1002" s="170">
        <f t="shared" si="226"/>
        <v>871961.48538246274</v>
      </c>
      <c r="I1002" s="18" t="s">
        <v>15</v>
      </c>
    </row>
    <row r="1003" spans="1:10" x14ac:dyDescent="0.25">
      <c r="A1003" s="24">
        <f>A$12</f>
        <v>1692</v>
      </c>
      <c r="B1003" s="291">
        <f t="shared" si="224"/>
        <v>3.0450669914738125E-2</v>
      </c>
      <c r="C1003" s="23">
        <f t="shared" si="225"/>
        <v>8</v>
      </c>
      <c r="D1003" s="173">
        <v>8</v>
      </c>
      <c r="E1003" s="169">
        <f t="shared" si="227"/>
        <v>323</v>
      </c>
      <c r="F1003" s="168">
        <f>D1003*E1003</f>
        <v>2584</v>
      </c>
      <c r="G1003" s="229">
        <f>'DDS Rates for Amend'!BQ10</f>
        <v>441.56</v>
      </c>
      <c r="H1003" s="170">
        <f t="shared" si="226"/>
        <v>1140991.04</v>
      </c>
      <c r="I1003" s="18">
        <v>2015</v>
      </c>
    </row>
    <row r="1004" spans="1:10" x14ac:dyDescent="0.25">
      <c r="A1004" s="24">
        <f>A$13</f>
        <v>1722</v>
      </c>
      <c r="B1004" s="291">
        <f t="shared" si="224"/>
        <v>1.7730496453900711E-2</v>
      </c>
      <c r="C1004" s="23">
        <f t="shared" si="225"/>
        <v>9</v>
      </c>
      <c r="D1004" s="173">
        <v>25</v>
      </c>
      <c r="E1004" s="169">
        <f t="shared" si="227"/>
        <v>323</v>
      </c>
      <c r="F1004" s="168">
        <f>D1004*E1004</f>
        <v>8075</v>
      </c>
      <c r="G1004" s="229">
        <f>'DDS Rates for Amend'!BQ11</f>
        <v>457.66</v>
      </c>
      <c r="H1004" s="170">
        <f t="shared" si="226"/>
        <v>3695604.5</v>
      </c>
      <c r="I1004" s="18" t="s">
        <v>15</v>
      </c>
    </row>
    <row r="1005" spans="1:10" x14ac:dyDescent="0.25">
      <c r="A1005" s="24">
        <f>A$14</f>
        <v>1752</v>
      </c>
      <c r="B1005" s="291">
        <f t="shared" si="224"/>
        <v>1.7421602787456445E-2</v>
      </c>
      <c r="C1005" s="23">
        <f t="shared" si="225"/>
        <v>10</v>
      </c>
      <c r="D1005" s="173">
        <v>25</v>
      </c>
      <c r="E1005" s="169">
        <f t="shared" si="227"/>
        <v>323</v>
      </c>
      <c r="F1005" s="168">
        <f>D1005*E1005</f>
        <v>8075</v>
      </c>
      <c r="G1005" s="229">
        <f>'DDS Rates for Amend'!BQ12</f>
        <v>467.72852000000006</v>
      </c>
      <c r="H1005" s="170">
        <f t="shared" si="226"/>
        <v>3776907.7990000006</v>
      </c>
      <c r="I1005" s="18" t="s">
        <v>15</v>
      </c>
    </row>
    <row r="1006" spans="1:10" x14ac:dyDescent="0.25">
      <c r="C1006"/>
      <c r="D1006" s="161"/>
      <c r="E1006" s="155"/>
      <c r="F1006"/>
      <c r="G1006"/>
      <c r="H1006"/>
    </row>
    <row r="1007" spans="1:10" x14ac:dyDescent="0.25">
      <c r="C1007" s="380" t="s">
        <v>136</v>
      </c>
      <c r="D1007" s="421"/>
      <c r="E1007" s="422"/>
      <c r="F1007" s="372"/>
      <c r="G1007" s="372"/>
      <c r="H1007" s="372"/>
      <c r="J1007" s="213"/>
    </row>
    <row r="1008" spans="1:10" x14ac:dyDescent="0.25">
      <c r="A1008" s="289" t="s">
        <v>91</v>
      </c>
      <c r="B1008" s="289" t="s">
        <v>92</v>
      </c>
      <c r="C1008" s="73" t="s">
        <v>312</v>
      </c>
      <c r="D1008" s="160" t="s">
        <v>300</v>
      </c>
      <c r="E1008" s="154" t="s">
        <v>301</v>
      </c>
      <c r="F1008" s="42" t="s">
        <v>304</v>
      </c>
      <c r="G1008" s="43" t="s">
        <v>302</v>
      </c>
      <c r="H1008" s="73" t="s">
        <v>303</v>
      </c>
      <c r="J1008" s="213"/>
    </row>
    <row r="1009" spans="1:10" x14ac:dyDescent="0.25">
      <c r="A1009" s="24">
        <f>A$5</f>
        <v>1182</v>
      </c>
      <c r="B1009" s="290"/>
      <c r="C1009" s="58">
        <v>1</v>
      </c>
      <c r="D1009" s="36">
        <f>'linked - DO NOT USE or DELETE'!D438</f>
        <v>0</v>
      </c>
      <c r="E1009" s="25">
        <f>IF(F1009=0,0,F1009/D1009)</f>
        <v>0</v>
      </c>
      <c r="F1009" s="36">
        <f>'linked - DO NOT USE or DELETE'!F438</f>
        <v>0</v>
      </c>
      <c r="G1009" s="27">
        <v>0</v>
      </c>
      <c r="H1009" s="37">
        <f>'linked - DO NOT USE or DELETE'!H438</f>
        <v>0</v>
      </c>
      <c r="J1009" s="171"/>
    </row>
    <row r="1010" spans="1:10" x14ac:dyDescent="0.25">
      <c r="A1010" s="24">
        <f>A$6</f>
        <v>1288</v>
      </c>
      <c r="B1010" s="291">
        <f>(A1010-A1009)/A1009</f>
        <v>8.9678510998307953E-2</v>
      </c>
      <c r="C1010" s="61">
        <v>2</v>
      </c>
      <c r="D1010" s="36">
        <f>'linked - DO NOT USE or DELETE'!I438</f>
        <v>0</v>
      </c>
      <c r="E1010" s="25">
        <f>IF(F1010=0,0,F1010/D1010)</f>
        <v>0</v>
      </c>
      <c r="F1010" s="36">
        <f>'linked - DO NOT USE or DELETE'!K438</f>
        <v>0</v>
      </c>
      <c r="G1010" s="27">
        <v>0</v>
      </c>
      <c r="H1010" s="37">
        <f>'linked - DO NOT USE or DELETE'!M438</f>
        <v>0</v>
      </c>
    </row>
    <row r="1011" spans="1:10" x14ac:dyDescent="0.25">
      <c r="A1011" s="24">
        <f>A$7</f>
        <v>1495</v>
      </c>
      <c r="B1011" s="291">
        <f t="shared" ref="B1011:B1018" si="228">(A1011-A1010)/A1010</f>
        <v>0.16071428571428573</v>
      </c>
      <c r="C1011" s="61">
        <v>3</v>
      </c>
      <c r="D1011" s="36">
        <f>'linked - DO NOT USE or DELETE'!N438</f>
        <v>0</v>
      </c>
      <c r="E1011" s="25">
        <f>IF(F1011=0,0,F1011/D1011)</f>
        <v>0</v>
      </c>
      <c r="F1011" s="36">
        <f>'linked - DO NOT USE or DELETE'!P438</f>
        <v>0</v>
      </c>
      <c r="G1011" s="27">
        <v>0</v>
      </c>
      <c r="H1011" s="38">
        <f>'linked - DO NOT USE or DELETE'!R438</f>
        <v>0</v>
      </c>
      <c r="J1011" s="171"/>
    </row>
    <row r="1012" spans="1:10" x14ac:dyDescent="0.25">
      <c r="A1012" s="24">
        <f>A$8</f>
        <v>1470</v>
      </c>
      <c r="B1012" s="291">
        <f t="shared" si="228"/>
        <v>-1.6722408026755852E-2</v>
      </c>
      <c r="C1012" s="61">
        <f t="shared" ref="C1012:C1018" si="229">C1011+1</f>
        <v>4</v>
      </c>
      <c r="D1012" s="36">
        <f>'linked - DO NOT USE or DELETE'!S438</f>
        <v>0</v>
      </c>
      <c r="E1012" s="25">
        <f>IF(F1012=0,0,F1012/D1012)</f>
        <v>0</v>
      </c>
      <c r="F1012" s="36">
        <f>'linked - DO NOT USE or DELETE'!U438</f>
        <v>0</v>
      </c>
      <c r="G1012" s="27">
        <v>0</v>
      </c>
      <c r="H1012" s="38">
        <f>'linked - DO NOT USE or DELETE'!W438</f>
        <v>0</v>
      </c>
    </row>
    <row r="1013" spans="1:10" x14ac:dyDescent="0.25">
      <c r="A1013" s="24">
        <f>A$9</f>
        <v>1542</v>
      </c>
      <c r="B1013" s="291">
        <f t="shared" si="228"/>
        <v>4.8979591836734691E-2</v>
      </c>
      <c r="C1013" s="61">
        <f t="shared" si="229"/>
        <v>5</v>
      </c>
      <c r="D1013" s="224">
        <v>0</v>
      </c>
      <c r="E1013" s="218">
        <v>0</v>
      </c>
      <c r="F1013" s="222">
        <v>0</v>
      </c>
      <c r="G1013" s="212">
        <v>0</v>
      </c>
      <c r="H1013" s="223">
        <f t="shared" ref="H1013:H1018" si="230">F1013*G1013</f>
        <v>0</v>
      </c>
    </row>
    <row r="1014" spans="1:10" x14ac:dyDescent="0.25">
      <c r="A1014" s="24">
        <f>A$10</f>
        <v>1592</v>
      </c>
      <c r="B1014" s="291">
        <f t="shared" si="228"/>
        <v>3.2425421530479899E-2</v>
      </c>
      <c r="C1014" s="23">
        <f t="shared" si="229"/>
        <v>6</v>
      </c>
      <c r="D1014" s="173">
        <v>0</v>
      </c>
      <c r="E1014" s="169">
        <f t="shared" ref="E1014:E1018" si="231">E660</f>
        <v>247.45385545596812</v>
      </c>
      <c r="F1014" s="168">
        <f>D1014*E1014</f>
        <v>0</v>
      </c>
      <c r="G1014" s="212">
        <v>574.13</v>
      </c>
      <c r="H1014" s="170">
        <f t="shared" si="230"/>
        <v>0</v>
      </c>
    </row>
    <row r="1015" spans="1:10" x14ac:dyDescent="0.25">
      <c r="A1015" s="24">
        <f>A$11</f>
        <v>1642</v>
      </c>
      <c r="B1015" s="291">
        <f t="shared" si="228"/>
        <v>3.1407035175879394E-2</v>
      </c>
      <c r="C1015" s="23">
        <f t="shared" si="229"/>
        <v>7</v>
      </c>
      <c r="D1015" s="173">
        <v>40</v>
      </c>
      <c r="E1015" s="169">
        <f t="shared" si="231"/>
        <v>267.94758152062519</v>
      </c>
      <c r="F1015" s="168">
        <f>D1015*E1015</f>
        <v>10717.903260825007</v>
      </c>
      <c r="G1015" s="229">
        <f>'DDS Rates for Amend'!BR9</f>
        <v>459</v>
      </c>
      <c r="H1015" s="170">
        <f t="shared" si="230"/>
        <v>4919517.5967186783</v>
      </c>
      <c r="I1015" s="18" t="s">
        <v>15</v>
      </c>
    </row>
    <row r="1016" spans="1:10" x14ac:dyDescent="0.25">
      <c r="A1016" s="24">
        <f>A$12</f>
        <v>1692</v>
      </c>
      <c r="B1016" s="291">
        <f t="shared" si="228"/>
        <v>3.0450669914738125E-2</v>
      </c>
      <c r="C1016" s="23">
        <f t="shared" si="229"/>
        <v>8</v>
      </c>
      <c r="D1016" s="173">
        <v>41</v>
      </c>
      <c r="E1016" s="169">
        <f t="shared" si="231"/>
        <v>313</v>
      </c>
      <c r="F1016" s="168">
        <f>D1016*E1016</f>
        <v>12833</v>
      </c>
      <c r="G1016" s="229">
        <f>'DDS Rates for Amend'!BR10</f>
        <v>482.43</v>
      </c>
      <c r="H1016" s="170">
        <f t="shared" si="230"/>
        <v>6191024.1900000004</v>
      </c>
      <c r="I1016" s="18">
        <v>2015</v>
      </c>
    </row>
    <row r="1017" spans="1:10" x14ac:dyDescent="0.25">
      <c r="A1017" s="24">
        <f>A$13</f>
        <v>1722</v>
      </c>
      <c r="B1017" s="291">
        <f t="shared" si="228"/>
        <v>1.7730496453900711E-2</v>
      </c>
      <c r="C1017" s="23">
        <f t="shared" si="229"/>
        <v>9</v>
      </c>
      <c r="D1017" s="173">
        <v>55</v>
      </c>
      <c r="E1017" s="169">
        <f t="shared" si="231"/>
        <v>313</v>
      </c>
      <c r="F1017" s="168">
        <f>D1017*E1017</f>
        <v>17215</v>
      </c>
      <c r="G1017" s="229">
        <f>'DDS Rates for Amend'!BR11</f>
        <v>506.95</v>
      </c>
      <c r="H1017" s="170">
        <f t="shared" si="230"/>
        <v>8727144.25</v>
      </c>
      <c r="I1017" s="18" t="s">
        <v>15</v>
      </c>
    </row>
    <row r="1018" spans="1:10" x14ac:dyDescent="0.25">
      <c r="A1018" s="24">
        <f>A$14</f>
        <v>1752</v>
      </c>
      <c r="B1018" s="291">
        <f t="shared" si="228"/>
        <v>1.7421602787456445E-2</v>
      </c>
      <c r="C1018" s="23">
        <f t="shared" si="229"/>
        <v>10</v>
      </c>
      <c r="D1018" s="173">
        <v>55</v>
      </c>
      <c r="E1018" s="169">
        <f t="shared" si="231"/>
        <v>313</v>
      </c>
      <c r="F1018" s="168">
        <f>D1018*E1018</f>
        <v>17215</v>
      </c>
      <c r="G1018" s="229">
        <f>'DDS Rates for Amend'!BR12</f>
        <v>518.10289999999998</v>
      </c>
      <c r="H1018" s="170">
        <f t="shared" si="230"/>
        <v>8919141.4234999996</v>
      </c>
      <c r="I1018" s="18" t="s">
        <v>15</v>
      </c>
    </row>
    <row r="1019" spans="1:10" x14ac:dyDescent="0.25">
      <c r="C1019"/>
      <c r="D1019" s="161"/>
      <c r="E1019" s="155"/>
      <c r="F1019"/>
      <c r="G1019"/>
      <c r="H1019"/>
    </row>
    <row r="1020" spans="1:10" x14ac:dyDescent="0.25">
      <c r="C1020" s="380" t="s">
        <v>137</v>
      </c>
      <c r="D1020" s="421"/>
      <c r="E1020" s="422"/>
      <c r="F1020" s="372"/>
      <c r="G1020" s="372"/>
      <c r="H1020" s="372"/>
      <c r="J1020" s="213" t="s">
        <v>66</v>
      </c>
    </row>
    <row r="1021" spans="1:10" x14ac:dyDescent="0.25">
      <c r="A1021" s="289" t="s">
        <v>91</v>
      </c>
      <c r="B1021" s="289" t="s">
        <v>92</v>
      </c>
      <c r="C1021" s="73" t="s">
        <v>312</v>
      </c>
      <c r="D1021" s="160" t="s">
        <v>300</v>
      </c>
      <c r="E1021" s="154" t="s">
        <v>301</v>
      </c>
      <c r="F1021" s="42" t="s">
        <v>304</v>
      </c>
      <c r="G1021" s="43" t="s">
        <v>302</v>
      </c>
      <c r="H1021" s="73" t="s">
        <v>303</v>
      </c>
      <c r="J1021" s="171"/>
    </row>
    <row r="1022" spans="1:10" x14ac:dyDescent="0.25">
      <c r="A1022" s="24">
        <f>A$5</f>
        <v>1182</v>
      </c>
      <c r="B1022" s="290"/>
      <c r="C1022" s="58">
        <v>1</v>
      </c>
      <c r="D1022" s="36">
        <f>'linked - DO NOT USE or DELETE'!D439</f>
        <v>0</v>
      </c>
      <c r="E1022" s="25">
        <f>IF(F1022=0,0,F1022/D1022)</f>
        <v>0</v>
      </c>
      <c r="F1022" s="36">
        <f>'linked - DO NOT USE or DELETE'!F439</f>
        <v>0</v>
      </c>
      <c r="G1022" s="27">
        <v>0</v>
      </c>
      <c r="H1022" s="37">
        <f>'linked - DO NOT USE or DELETE'!H439</f>
        <v>0</v>
      </c>
      <c r="J1022" s="171"/>
    </row>
    <row r="1023" spans="1:10" x14ac:dyDescent="0.25">
      <c r="A1023" s="24">
        <f>A$6</f>
        <v>1288</v>
      </c>
      <c r="B1023" s="291">
        <f>(A1023-A1022)/A1022</f>
        <v>8.9678510998307953E-2</v>
      </c>
      <c r="C1023" s="61">
        <v>2</v>
      </c>
      <c r="D1023" s="36">
        <f>'linked - DO NOT USE or DELETE'!I439</f>
        <v>0</v>
      </c>
      <c r="E1023" s="25">
        <f>IF(F1023=0,0,F1023/D1023)</f>
        <v>0</v>
      </c>
      <c r="F1023" s="36">
        <f>'linked - DO NOT USE or DELETE'!K439</f>
        <v>0</v>
      </c>
      <c r="G1023" s="27">
        <v>0</v>
      </c>
      <c r="H1023" s="37">
        <f>'linked - DO NOT USE or DELETE'!M439</f>
        <v>0</v>
      </c>
      <c r="J1023" s="171"/>
    </row>
    <row r="1024" spans="1:10" x14ac:dyDescent="0.25">
      <c r="A1024" s="24">
        <f>A$7</f>
        <v>1495</v>
      </c>
      <c r="B1024" s="291">
        <f t="shared" ref="B1024:B1031" si="232">(A1024-A1023)/A1023</f>
        <v>0.16071428571428573</v>
      </c>
      <c r="C1024" s="61">
        <v>3</v>
      </c>
      <c r="D1024" s="36">
        <f>'linked - DO NOT USE or DELETE'!N439</f>
        <v>0</v>
      </c>
      <c r="E1024" s="25">
        <f>IF(F1024=0,0,F1024/D1024)</f>
        <v>0</v>
      </c>
      <c r="F1024" s="36">
        <f>'linked - DO NOT USE or DELETE'!P439</f>
        <v>0</v>
      </c>
      <c r="G1024" s="27">
        <v>0</v>
      </c>
      <c r="H1024" s="38">
        <f>'linked - DO NOT USE or DELETE'!R439</f>
        <v>0</v>
      </c>
      <c r="J1024" s="171"/>
    </row>
    <row r="1025" spans="1:10" x14ac:dyDescent="0.25">
      <c r="A1025" s="24">
        <f>A$8</f>
        <v>1470</v>
      </c>
      <c r="B1025" s="291">
        <f t="shared" si="232"/>
        <v>-1.6722408026755852E-2</v>
      </c>
      <c r="C1025" s="61">
        <f t="shared" ref="C1025:C1031" si="233">C1024+1</f>
        <v>4</v>
      </c>
      <c r="D1025" s="36">
        <f>'linked - DO NOT USE or DELETE'!S439</f>
        <v>0</v>
      </c>
      <c r="E1025" s="25">
        <f>IF(F1025=0,0,F1025/D1025)</f>
        <v>0</v>
      </c>
      <c r="F1025" s="36">
        <f>'linked - DO NOT USE or DELETE'!U439</f>
        <v>0</v>
      </c>
      <c r="G1025" s="27">
        <v>0</v>
      </c>
      <c r="H1025" s="38">
        <f>'linked - DO NOT USE or DELETE'!W439</f>
        <v>0</v>
      </c>
    </row>
    <row r="1026" spans="1:10" x14ac:dyDescent="0.25">
      <c r="A1026" s="24">
        <f>A$9</f>
        <v>1542</v>
      </c>
      <c r="B1026" s="291">
        <f t="shared" si="232"/>
        <v>4.8979591836734691E-2</v>
      </c>
      <c r="C1026" s="61">
        <f t="shared" si="233"/>
        <v>5</v>
      </c>
      <c r="D1026" s="224">
        <f>D1025*1.0252</f>
        <v>0</v>
      </c>
      <c r="E1026" s="218">
        <v>0</v>
      </c>
      <c r="F1026" s="222">
        <f t="shared" ref="F1026:F1031" si="234">D1026*E1026</f>
        <v>0</v>
      </c>
      <c r="G1026" s="212">
        <v>0</v>
      </c>
      <c r="H1026" s="223">
        <f t="shared" ref="H1026:H1031" si="235">F1026*G1026</f>
        <v>0</v>
      </c>
    </row>
    <row r="1027" spans="1:10" x14ac:dyDescent="0.25">
      <c r="A1027" s="24">
        <f>A$10</f>
        <v>1592</v>
      </c>
      <c r="B1027" s="291">
        <f t="shared" si="232"/>
        <v>3.2425421530479899E-2</v>
      </c>
      <c r="C1027" s="23">
        <f t="shared" si="233"/>
        <v>6</v>
      </c>
      <c r="D1027" s="168">
        <v>0</v>
      </c>
      <c r="E1027" s="169">
        <f t="shared" ref="E1027:E1031" si="236">E673</f>
        <v>243.06184173297967</v>
      </c>
      <c r="F1027" s="168">
        <f t="shared" si="234"/>
        <v>0</v>
      </c>
      <c r="G1027" s="225">
        <f>290+18</f>
        <v>308</v>
      </c>
      <c r="H1027" s="170">
        <f t="shared" si="235"/>
        <v>0</v>
      </c>
      <c r="I1027" s="18" t="s">
        <v>15</v>
      </c>
    </row>
    <row r="1028" spans="1:10" x14ac:dyDescent="0.25">
      <c r="A1028" s="24">
        <f>A$11</f>
        <v>1642</v>
      </c>
      <c r="B1028" s="291">
        <f t="shared" si="232"/>
        <v>3.1407035175879394E-2</v>
      </c>
      <c r="C1028" s="23">
        <f t="shared" si="233"/>
        <v>7</v>
      </c>
      <c r="D1028" s="168">
        <v>2</v>
      </c>
      <c r="E1028" s="169">
        <f t="shared" si="236"/>
        <v>241.51527033598586</v>
      </c>
      <c r="F1028" s="168">
        <f t="shared" si="234"/>
        <v>483.03054067197172</v>
      </c>
      <c r="G1028" s="229">
        <f>'DDS Rates for Amend'!BT9</f>
        <v>339</v>
      </c>
      <c r="H1028" s="170">
        <f t="shared" si="235"/>
        <v>163747.35328779841</v>
      </c>
      <c r="I1028" s="18" t="s">
        <v>15</v>
      </c>
    </row>
    <row r="1029" spans="1:10" x14ac:dyDescent="0.25">
      <c r="A1029" s="24">
        <f>A$12</f>
        <v>1692</v>
      </c>
      <c r="B1029" s="291">
        <f t="shared" si="232"/>
        <v>3.0450669914738125E-2</v>
      </c>
      <c r="C1029" s="23">
        <f t="shared" si="233"/>
        <v>8</v>
      </c>
      <c r="D1029" s="168">
        <v>2</v>
      </c>
      <c r="E1029" s="169">
        <f t="shared" si="236"/>
        <v>286</v>
      </c>
      <c r="F1029" s="168">
        <f t="shared" si="234"/>
        <v>572</v>
      </c>
      <c r="G1029" s="229">
        <f>'DDS Rates for Amend'!BT10</f>
        <v>384.81</v>
      </c>
      <c r="H1029" s="170">
        <f t="shared" si="235"/>
        <v>220111.32</v>
      </c>
      <c r="I1029" s="18">
        <v>2015</v>
      </c>
    </row>
    <row r="1030" spans="1:10" x14ac:dyDescent="0.25">
      <c r="A1030" s="24">
        <f>A$13</f>
        <v>1722</v>
      </c>
      <c r="B1030" s="291">
        <f t="shared" si="232"/>
        <v>1.7730496453900711E-2</v>
      </c>
      <c r="C1030" s="23">
        <f t="shared" si="233"/>
        <v>9</v>
      </c>
      <c r="D1030" s="168">
        <v>15</v>
      </c>
      <c r="E1030" s="169">
        <f t="shared" si="236"/>
        <v>286</v>
      </c>
      <c r="F1030" s="168">
        <f t="shared" si="234"/>
        <v>4290</v>
      </c>
      <c r="G1030" s="229">
        <f>'DDS Rates for Amend'!BT11</f>
        <v>389.15</v>
      </c>
      <c r="H1030" s="170">
        <f t="shared" si="235"/>
        <v>1669453.5</v>
      </c>
      <c r="I1030" s="18" t="s">
        <v>15</v>
      </c>
    </row>
    <row r="1031" spans="1:10" x14ac:dyDescent="0.25">
      <c r="A1031" s="24">
        <f>A$14</f>
        <v>1752</v>
      </c>
      <c r="B1031" s="291">
        <f t="shared" si="232"/>
        <v>1.7421602787456445E-2</v>
      </c>
      <c r="C1031" s="23">
        <f t="shared" si="233"/>
        <v>10</v>
      </c>
      <c r="D1031" s="168">
        <v>15</v>
      </c>
      <c r="E1031" s="169">
        <f t="shared" si="236"/>
        <v>286</v>
      </c>
      <c r="F1031" s="168">
        <f t="shared" si="234"/>
        <v>4290</v>
      </c>
      <c r="G1031" s="229">
        <f>'DDS Rates for Amend'!BT12</f>
        <v>397.71129999999999</v>
      </c>
      <c r="H1031" s="170">
        <f t="shared" si="235"/>
        <v>1706181.477</v>
      </c>
      <c r="I1031" s="18" t="s">
        <v>15</v>
      </c>
    </row>
    <row r="1032" spans="1:10" x14ac:dyDescent="0.25">
      <c r="C1032"/>
      <c r="D1032" s="161"/>
      <c r="E1032" s="155"/>
      <c r="F1032"/>
      <c r="G1032"/>
      <c r="H1032"/>
    </row>
    <row r="1033" spans="1:10" x14ac:dyDescent="0.25">
      <c r="C1033" s="380" t="s">
        <v>138</v>
      </c>
      <c r="D1033" s="421"/>
      <c r="E1033" s="422"/>
      <c r="F1033" s="372"/>
      <c r="G1033" s="372"/>
      <c r="H1033" s="372"/>
      <c r="J1033" s="213" t="s">
        <v>66</v>
      </c>
    </row>
    <row r="1034" spans="1:10" x14ac:dyDescent="0.25">
      <c r="A1034" s="289" t="s">
        <v>91</v>
      </c>
      <c r="B1034" s="289" t="s">
        <v>92</v>
      </c>
      <c r="C1034" s="73" t="s">
        <v>312</v>
      </c>
      <c r="D1034" s="160" t="s">
        <v>300</v>
      </c>
      <c r="E1034" s="154" t="s">
        <v>301</v>
      </c>
      <c r="F1034" s="42" t="s">
        <v>304</v>
      </c>
      <c r="G1034" s="43" t="s">
        <v>302</v>
      </c>
      <c r="H1034" s="73" t="s">
        <v>303</v>
      </c>
      <c r="J1034" s="171"/>
    </row>
    <row r="1035" spans="1:10" x14ac:dyDescent="0.25">
      <c r="A1035" s="24">
        <f>A$5</f>
        <v>1182</v>
      </c>
      <c r="B1035" s="290"/>
      <c r="C1035" s="58">
        <v>1</v>
      </c>
      <c r="D1035" s="36">
        <f>'linked - DO NOT USE or DELETE'!D440</f>
        <v>0</v>
      </c>
      <c r="E1035" s="25">
        <f>IF(F1035=0,0,F1035/D1035)</f>
        <v>0</v>
      </c>
      <c r="F1035" s="36">
        <f>'linked - DO NOT USE or DELETE'!F440</f>
        <v>0</v>
      </c>
      <c r="G1035" s="27">
        <v>0</v>
      </c>
      <c r="H1035" s="37">
        <f>'linked - DO NOT USE or DELETE'!H440</f>
        <v>0</v>
      </c>
      <c r="J1035" s="171"/>
    </row>
    <row r="1036" spans="1:10" x14ac:dyDescent="0.25">
      <c r="A1036" s="24">
        <f>A$6</f>
        <v>1288</v>
      </c>
      <c r="B1036" s="291">
        <f>(A1036-A1035)/A1035</f>
        <v>8.9678510998307953E-2</v>
      </c>
      <c r="C1036" s="61">
        <v>2</v>
      </c>
      <c r="D1036" s="36">
        <f>'linked - DO NOT USE or DELETE'!I440</f>
        <v>0</v>
      </c>
      <c r="E1036" s="25">
        <f>IF(F1036=0,0,F1036/D1036)</f>
        <v>0</v>
      </c>
      <c r="F1036" s="36">
        <f>'linked - DO NOT USE or DELETE'!K440</f>
        <v>0</v>
      </c>
      <c r="G1036" s="27">
        <v>0</v>
      </c>
      <c r="H1036" s="37">
        <f>'linked - DO NOT USE or DELETE'!M440</f>
        <v>0</v>
      </c>
      <c r="J1036" s="171"/>
    </row>
    <row r="1037" spans="1:10" x14ac:dyDescent="0.25">
      <c r="A1037" s="24">
        <f>A$7</f>
        <v>1495</v>
      </c>
      <c r="B1037" s="291">
        <f t="shared" ref="B1037:B1044" si="237">(A1037-A1036)/A1036</f>
        <v>0.16071428571428573</v>
      </c>
      <c r="C1037" s="61">
        <v>3</v>
      </c>
      <c r="D1037" s="36">
        <f>'linked - DO NOT USE or DELETE'!N440</f>
        <v>0</v>
      </c>
      <c r="E1037" s="25">
        <f>IF(F1037=0,0,F1037/D1037)</f>
        <v>0</v>
      </c>
      <c r="F1037" s="36">
        <f>'linked - DO NOT USE or DELETE'!P440</f>
        <v>0</v>
      </c>
      <c r="G1037" s="27">
        <v>0</v>
      </c>
      <c r="H1037" s="38">
        <f>'linked - DO NOT USE or DELETE'!R440</f>
        <v>0</v>
      </c>
      <c r="J1037" s="171"/>
    </row>
    <row r="1038" spans="1:10" x14ac:dyDescent="0.25">
      <c r="A1038" s="24">
        <f>A$8</f>
        <v>1470</v>
      </c>
      <c r="B1038" s="291">
        <f t="shared" si="237"/>
        <v>-1.6722408026755852E-2</v>
      </c>
      <c r="C1038" s="61">
        <f t="shared" ref="C1038:C1044" si="238">C1037+1</f>
        <v>4</v>
      </c>
      <c r="D1038" s="36">
        <v>0</v>
      </c>
      <c r="E1038" s="25">
        <f>IF(F1038=0,0,F1038/D1038)</f>
        <v>0</v>
      </c>
      <c r="F1038" s="36">
        <f>'linked - DO NOT USE or DELETE'!U440</f>
        <v>0</v>
      </c>
      <c r="G1038" s="27">
        <v>0</v>
      </c>
      <c r="H1038" s="38">
        <f>'linked - DO NOT USE or DELETE'!W440</f>
        <v>0</v>
      </c>
    </row>
    <row r="1039" spans="1:10" x14ac:dyDescent="0.25">
      <c r="A1039" s="24">
        <f>A$9</f>
        <v>1542</v>
      </c>
      <c r="B1039" s="291">
        <f t="shared" si="237"/>
        <v>4.8979591836734691E-2</v>
      </c>
      <c r="C1039" s="61">
        <f t="shared" si="238"/>
        <v>5</v>
      </c>
      <c r="D1039" s="224">
        <v>0</v>
      </c>
      <c r="E1039" s="218">
        <v>0</v>
      </c>
      <c r="F1039" s="222">
        <v>0</v>
      </c>
      <c r="G1039" s="212">
        <v>0</v>
      </c>
      <c r="H1039" s="223">
        <f t="shared" ref="H1039:H1044" si="239">F1039*G1039</f>
        <v>0</v>
      </c>
    </row>
    <row r="1040" spans="1:10" x14ac:dyDescent="0.25">
      <c r="A1040" s="24">
        <f>A$10</f>
        <v>1592</v>
      </c>
      <c r="B1040" s="291">
        <f t="shared" si="237"/>
        <v>3.2425421530479899E-2</v>
      </c>
      <c r="C1040" s="23">
        <f t="shared" si="238"/>
        <v>6</v>
      </c>
      <c r="D1040" s="173">
        <v>0</v>
      </c>
      <c r="E1040" s="169">
        <f t="shared" ref="E1040:E1044" si="240">E686</f>
        <v>291.88121319622542</v>
      </c>
      <c r="F1040" s="168">
        <f>D1040*E1040</f>
        <v>0</v>
      </c>
      <c r="G1040" s="225">
        <f>318+18</f>
        <v>336</v>
      </c>
      <c r="H1040" s="170">
        <f t="shared" si="239"/>
        <v>0</v>
      </c>
      <c r="I1040" s="18" t="s">
        <v>15</v>
      </c>
    </row>
    <row r="1041" spans="1:10" x14ac:dyDescent="0.25">
      <c r="A1041" s="24">
        <f>A$11</f>
        <v>1642</v>
      </c>
      <c r="B1041" s="291">
        <f t="shared" si="237"/>
        <v>3.1407035175879394E-2</v>
      </c>
      <c r="C1041" s="23">
        <f t="shared" si="238"/>
        <v>7</v>
      </c>
      <c r="D1041" s="173">
        <v>50</v>
      </c>
      <c r="E1041" s="169">
        <f t="shared" si="240"/>
        <v>305.57391465882228</v>
      </c>
      <c r="F1041" s="168">
        <f>D1041*E1041</f>
        <v>15278.695732941114</v>
      </c>
      <c r="G1041" s="229">
        <f>'DDS Rates for Amend'!BU9</f>
        <v>366</v>
      </c>
      <c r="H1041" s="170">
        <f t="shared" si="239"/>
        <v>5592002.6382564474</v>
      </c>
      <c r="I1041" s="18" t="s">
        <v>15</v>
      </c>
    </row>
    <row r="1042" spans="1:10" x14ac:dyDescent="0.25">
      <c r="A1042" s="24">
        <f>A$12</f>
        <v>1692</v>
      </c>
      <c r="B1042" s="291">
        <f t="shared" si="237"/>
        <v>3.0450669914738125E-2</v>
      </c>
      <c r="C1042" s="23">
        <f t="shared" si="238"/>
        <v>8</v>
      </c>
      <c r="D1042" s="173">
        <v>50</v>
      </c>
      <c r="E1042" s="169">
        <f t="shared" si="240"/>
        <v>319.26661612141913</v>
      </c>
      <c r="F1042" s="168">
        <f>D1042*E1042</f>
        <v>15963.330806070957</v>
      </c>
      <c r="G1042" s="229">
        <f>'DDS Rates for Amend'!BU10</f>
        <v>403.81</v>
      </c>
      <c r="H1042" s="170">
        <f t="shared" si="239"/>
        <v>6446152.6127995132</v>
      </c>
      <c r="I1042" s="18">
        <v>2015</v>
      </c>
    </row>
    <row r="1043" spans="1:10" x14ac:dyDescent="0.25">
      <c r="A1043" s="24">
        <f>A$13</f>
        <v>1722</v>
      </c>
      <c r="B1043" s="291">
        <f t="shared" si="237"/>
        <v>1.7730496453900711E-2</v>
      </c>
      <c r="C1043" s="23">
        <f t="shared" si="238"/>
        <v>9</v>
      </c>
      <c r="D1043" s="173">
        <v>105</v>
      </c>
      <c r="E1043" s="169">
        <f t="shared" si="240"/>
        <v>320</v>
      </c>
      <c r="F1043" s="168">
        <f>D1043*E1043</f>
        <v>33600</v>
      </c>
      <c r="G1043" s="229">
        <f>'DDS Rates for Amend'!BU11</f>
        <v>401.9</v>
      </c>
      <c r="H1043" s="170">
        <f t="shared" si="239"/>
        <v>13503840</v>
      </c>
      <c r="I1043" s="18" t="s">
        <v>15</v>
      </c>
    </row>
    <row r="1044" spans="1:10" x14ac:dyDescent="0.25">
      <c r="A1044" s="24">
        <f>A$14</f>
        <v>1752</v>
      </c>
      <c r="B1044" s="291">
        <f t="shared" si="237"/>
        <v>1.7421602787456445E-2</v>
      </c>
      <c r="C1044" s="23">
        <f t="shared" si="238"/>
        <v>10</v>
      </c>
      <c r="D1044" s="173">
        <v>105</v>
      </c>
      <c r="E1044" s="169">
        <f t="shared" si="240"/>
        <v>320</v>
      </c>
      <c r="F1044" s="168">
        <f>D1044*E1044</f>
        <v>33600</v>
      </c>
      <c r="G1044" s="229">
        <f>'DDS Rates for Amend'!BU12</f>
        <v>410.74180000000001</v>
      </c>
      <c r="H1044" s="170">
        <f t="shared" si="239"/>
        <v>13800924.48</v>
      </c>
      <c r="I1044" s="18" t="s">
        <v>15</v>
      </c>
    </row>
    <row r="1045" spans="1:10" x14ac:dyDescent="0.25">
      <c r="C1045"/>
      <c r="D1045" s="161"/>
      <c r="E1045" s="155"/>
      <c r="F1045"/>
      <c r="G1045"/>
      <c r="H1045"/>
    </row>
    <row r="1046" spans="1:10" x14ac:dyDescent="0.25">
      <c r="C1046" s="380" t="s">
        <v>139</v>
      </c>
      <c r="D1046" s="421"/>
      <c r="E1046" s="422"/>
      <c r="F1046" s="372"/>
      <c r="G1046" s="372"/>
      <c r="H1046" s="372"/>
      <c r="J1046" s="213" t="s">
        <v>66</v>
      </c>
    </row>
    <row r="1047" spans="1:10" x14ac:dyDescent="0.25">
      <c r="A1047" s="289" t="s">
        <v>91</v>
      </c>
      <c r="B1047" s="289" t="s">
        <v>92</v>
      </c>
      <c r="C1047" s="73" t="s">
        <v>312</v>
      </c>
      <c r="D1047" s="160" t="s">
        <v>300</v>
      </c>
      <c r="E1047" s="154" t="s">
        <v>301</v>
      </c>
      <c r="F1047" s="42" t="s">
        <v>304</v>
      </c>
      <c r="G1047" s="43" t="s">
        <v>302</v>
      </c>
      <c r="H1047" s="73" t="s">
        <v>303</v>
      </c>
      <c r="J1047" s="171"/>
    </row>
    <row r="1048" spans="1:10" x14ac:dyDescent="0.25">
      <c r="A1048" s="24">
        <f>A$5</f>
        <v>1182</v>
      </c>
      <c r="B1048" s="290"/>
      <c r="C1048" s="58">
        <v>1</v>
      </c>
      <c r="D1048" s="36">
        <f>'linked - DO NOT USE or DELETE'!D441</f>
        <v>0</v>
      </c>
      <c r="E1048" s="25">
        <f>IF(F1048=0,0,F1048/D1048)</f>
        <v>0</v>
      </c>
      <c r="F1048" s="36">
        <f>'linked - DO NOT USE or DELETE'!F441</f>
        <v>0</v>
      </c>
      <c r="G1048" s="27">
        <v>0</v>
      </c>
      <c r="H1048" s="37">
        <f>'linked - DO NOT USE or DELETE'!H441</f>
        <v>0</v>
      </c>
      <c r="J1048" s="171"/>
    </row>
    <row r="1049" spans="1:10" x14ac:dyDescent="0.25">
      <c r="A1049" s="24">
        <f>A$6</f>
        <v>1288</v>
      </c>
      <c r="B1049" s="291">
        <f>(A1049-A1048)/A1048</f>
        <v>8.9678510998307953E-2</v>
      </c>
      <c r="C1049" s="61">
        <v>2</v>
      </c>
      <c r="D1049" s="36">
        <f>'linked - DO NOT USE or DELETE'!I441</f>
        <v>0</v>
      </c>
      <c r="E1049" s="25">
        <f>IF(F1049=0,0,F1049/D1049)</f>
        <v>0</v>
      </c>
      <c r="F1049" s="36">
        <f>'linked - DO NOT USE or DELETE'!K441</f>
        <v>0</v>
      </c>
      <c r="G1049" s="27">
        <v>0</v>
      </c>
      <c r="H1049" s="37">
        <f>'linked - DO NOT USE or DELETE'!M441</f>
        <v>0</v>
      </c>
      <c r="J1049" s="171"/>
    </row>
    <row r="1050" spans="1:10" x14ac:dyDescent="0.25">
      <c r="A1050" s="24">
        <f>A$7</f>
        <v>1495</v>
      </c>
      <c r="B1050" s="291">
        <f t="shared" ref="B1050:B1057" si="241">(A1050-A1049)/A1049</f>
        <v>0.16071428571428573</v>
      </c>
      <c r="C1050" s="61">
        <v>3</v>
      </c>
      <c r="D1050" s="36">
        <f>'linked - DO NOT USE or DELETE'!N441</f>
        <v>0</v>
      </c>
      <c r="E1050" s="25">
        <f>IF(F1050=0,0,F1050/D1050)</f>
        <v>0</v>
      </c>
      <c r="F1050" s="36">
        <f>'linked - DO NOT USE or DELETE'!P441</f>
        <v>0</v>
      </c>
      <c r="G1050" s="27">
        <v>0</v>
      </c>
      <c r="H1050" s="38">
        <f>'linked - DO NOT USE or DELETE'!R441</f>
        <v>0</v>
      </c>
      <c r="J1050" s="171"/>
    </row>
    <row r="1051" spans="1:10" x14ac:dyDescent="0.25">
      <c r="A1051" s="24">
        <f>A$8</f>
        <v>1470</v>
      </c>
      <c r="B1051" s="291">
        <f t="shared" si="241"/>
        <v>-1.6722408026755852E-2</v>
      </c>
      <c r="C1051" s="61">
        <f t="shared" ref="C1051:C1057" si="242">C1050+1</f>
        <v>4</v>
      </c>
      <c r="D1051" s="36">
        <f>'linked - DO NOT USE or DELETE'!S441</f>
        <v>0</v>
      </c>
      <c r="E1051" s="25">
        <f>IF(F1051=0,0,F1051/D1051)</f>
        <v>0</v>
      </c>
      <c r="F1051" s="36">
        <f>'linked - DO NOT USE or DELETE'!U441</f>
        <v>0</v>
      </c>
      <c r="G1051" s="27">
        <v>0</v>
      </c>
      <c r="H1051" s="38">
        <f>'linked - DO NOT USE or DELETE'!W441</f>
        <v>0</v>
      </c>
    </row>
    <row r="1052" spans="1:10" x14ac:dyDescent="0.25">
      <c r="A1052" s="24">
        <f>A$9</f>
        <v>1542</v>
      </c>
      <c r="B1052" s="291">
        <f t="shared" si="241"/>
        <v>4.8979591836734691E-2</v>
      </c>
      <c r="C1052" s="61">
        <f t="shared" si="242"/>
        <v>5</v>
      </c>
      <c r="D1052" s="224">
        <f>D1051*1.0252</f>
        <v>0</v>
      </c>
      <c r="E1052" s="218">
        <v>0</v>
      </c>
      <c r="F1052" s="222">
        <v>0</v>
      </c>
      <c r="G1052" s="212">
        <v>0</v>
      </c>
      <c r="H1052" s="223">
        <f t="shared" ref="H1052:H1057" si="243">F1052*G1052</f>
        <v>0</v>
      </c>
    </row>
    <row r="1053" spans="1:10" x14ac:dyDescent="0.25">
      <c r="A1053" s="24">
        <f>A$10</f>
        <v>1592</v>
      </c>
      <c r="B1053" s="291">
        <f t="shared" si="241"/>
        <v>3.2425421530479899E-2</v>
      </c>
      <c r="C1053" s="23">
        <f t="shared" si="242"/>
        <v>6</v>
      </c>
      <c r="D1053" s="168">
        <v>0</v>
      </c>
      <c r="E1053" s="169">
        <f t="shared" ref="D1053:E1057" si="244">E699</f>
        <v>359.58969780219775</v>
      </c>
      <c r="F1053" s="168">
        <f>D1053*E1053</f>
        <v>0</v>
      </c>
      <c r="G1053" s="225">
        <f>377+18</f>
        <v>395</v>
      </c>
      <c r="H1053" s="170">
        <f t="shared" si="243"/>
        <v>0</v>
      </c>
      <c r="I1053" s="18" t="s">
        <v>20</v>
      </c>
    </row>
    <row r="1054" spans="1:10" x14ac:dyDescent="0.25">
      <c r="A1054" s="24">
        <f>A$11</f>
        <v>1642</v>
      </c>
      <c r="B1054" s="291">
        <f t="shared" si="241"/>
        <v>3.1407035175879394E-2</v>
      </c>
      <c r="C1054" s="23">
        <f t="shared" si="242"/>
        <v>7</v>
      </c>
      <c r="D1054" s="168">
        <v>0</v>
      </c>
      <c r="E1054" s="169">
        <f t="shared" si="244"/>
        <v>365</v>
      </c>
      <c r="F1054" s="168">
        <f>D1054*E1054</f>
        <v>0</v>
      </c>
      <c r="G1054" s="229">
        <f>'DDS Rates for Amend'!BV9</f>
        <v>431</v>
      </c>
      <c r="H1054" s="170">
        <f t="shared" si="243"/>
        <v>0</v>
      </c>
    </row>
    <row r="1055" spans="1:10" x14ac:dyDescent="0.25">
      <c r="A1055" s="24">
        <f>A$12</f>
        <v>1692</v>
      </c>
      <c r="B1055" s="291">
        <f t="shared" si="241"/>
        <v>3.0450669914738125E-2</v>
      </c>
      <c r="C1055" s="23">
        <f t="shared" si="242"/>
        <v>8</v>
      </c>
      <c r="D1055" s="168">
        <v>0</v>
      </c>
      <c r="E1055" s="169">
        <f t="shared" si="244"/>
        <v>365</v>
      </c>
      <c r="F1055" s="168">
        <f>D1055*E1055</f>
        <v>0</v>
      </c>
      <c r="G1055" s="229">
        <f>'DDS Rates for Amend'!BV10</f>
        <v>467.77</v>
      </c>
      <c r="H1055" s="170">
        <f t="shared" si="243"/>
        <v>0</v>
      </c>
      <c r="I1055" s="18">
        <v>2015</v>
      </c>
    </row>
    <row r="1056" spans="1:10" x14ac:dyDescent="0.25">
      <c r="A1056" s="24">
        <f>A$13</f>
        <v>1722</v>
      </c>
      <c r="B1056" s="291">
        <f t="shared" si="241"/>
        <v>1.7730496453900711E-2</v>
      </c>
      <c r="C1056" s="23">
        <f t="shared" si="242"/>
        <v>9</v>
      </c>
      <c r="D1056" s="168">
        <f t="shared" si="244"/>
        <v>4</v>
      </c>
      <c r="E1056" s="169">
        <f t="shared" si="244"/>
        <v>365</v>
      </c>
      <c r="F1056" s="168">
        <f>D1056*E1056</f>
        <v>1460</v>
      </c>
      <c r="G1056" s="229">
        <f>'DDS Rates for Amend'!BV11</f>
        <v>465.86</v>
      </c>
      <c r="H1056" s="170">
        <f t="shared" si="243"/>
        <v>680155.6</v>
      </c>
    </row>
    <row r="1057" spans="1:10" x14ac:dyDescent="0.25">
      <c r="A1057" s="24">
        <f>A$14</f>
        <v>1752</v>
      </c>
      <c r="B1057" s="291">
        <f t="shared" si="241"/>
        <v>1.7421602787456445E-2</v>
      </c>
      <c r="C1057" s="23">
        <f t="shared" si="242"/>
        <v>10</v>
      </c>
      <c r="D1057" s="168">
        <f t="shared" si="244"/>
        <v>4</v>
      </c>
      <c r="E1057" s="169">
        <f t="shared" si="244"/>
        <v>365</v>
      </c>
      <c r="F1057" s="168">
        <f>D1057*E1057</f>
        <v>1460</v>
      </c>
      <c r="G1057" s="229">
        <f>'DDS Rates for Amend'!BV12</f>
        <v>476.10892000000001</v>
      </c>
      <c r="H1057" s="170">
        <f t="shared" si="243"/>
        <v>695119.02320000005</v>
      </c>
    </row>
    <row r="1058" spans="1:10" x14ac:dyDescent="0.25">
      <c r="C1058"/>
      <c r="D1058" s="161"/>
      <c r="E1058" s="155"/>
      <c r="F1058"/>
      <c r="G1058"/>
      <c r="H1058"/>
    </row>
    <row r="1059" spans="1:10" x14ac:dyDescent="0.25">
      <c r="C1059" s="380" t="s">
        <v>140</v>
      </c>
      <c r="D1059" s="421"/>
      <c r="E1059" s="422"/>
      <c r="F1059" s="372"/>
      <c r="G1059" s="372"/>
      <c r="H1059" s="372"/>
      <c r="J1059" s="213"/>
    </row>
    <row r="1060" spans="1:10" x14ac:dyDescent="0.25">
      <c r="A1060" s="289" t="s">
        <v>91</v>
      </c>
      <c r="B1060" s="289" t="s">
        <v>92</v>
      </c>
      <c r="C1060" s="73" t="s">
        <v>312</v>
      </c>
      <c r="D1060" s="160" t="s">
        <v>300</v>
      </c>
      <c r="E1060" s="154" t="s">
        <v>301</v>
      </c>
      <c r="F1060" s="42" t="s">
        <v>304</v>
      </c>
      <c r="G1060" s="43" t="s">
        <v>302</v>
      </c>
      <c r="H1060" s="73" t="s">
        <v>303</v>
      </c>
      <c r="J1060" s="171"/>
    </row>
    <row r="1061" spans="1:10" x14ac:dyDescent="0.25">
      <c r="A1061" s="24">
        <f>A$5</f>
        <v>1182</v>
      </c>
      <c r="B1061" s="290"/>
      <c r="C1061" s="58">
        <v>1</v>
      </c>
      <c r="D1061" s="36">
        <f>'linked - DO NOT USE or DELETE'!D442</f>
        <v>0</v>
      </c>
      <c r="E1061" s="25">
        <f>IF(F1061=0,0,F1061/D1061)</f>
        <v>0</v>
      </c>
      <c r="F1061" s="36">
        <f>'linked - DO NOT USE or DELETE'!F442</f>
        <v>0</v>
      </c>
      <c r="G1061" s="27">
        <v>0</v>
      </c>
      <c r="H1061" s="37">
        <f>'linked - DO NOT USE or DELETE'!H442</f>
        <v>0</v>
      </c>
      <c r="J1061" s="171"/>
    </row>
    <row r="1062" spans="1:10" x14ac:dyDescent="0.25">
      <c r="A1062" s="24">
        <f>A$6</f>
        <v>1288</v>
      </c>
      <c r="B1062" s="291">
        <f>(A1062-A1061)/A1061</f>
        <v>8.9678510998307953E-2</v>
      </c>
      <c r="C1062" s="61">
        <v>2</v>
      </c>
      <c r="D1062" s="36">
        <f>'linked - DO NOT USE or DELETE'!I442</f>
        <v>0</v>
      </c>
      <c r="E1062" s="25">
        <f>IF(F1062=0,0,F1062/D1062)</f>
        <v>0</v>
      </c>
      <c r="F1062" s="36">
        <f>'linked - DO NOT USE or DELETE'!K442</f>
        <v>0</v>
      </c>
      <c r="G1062" s="27">
        <v>0</v>
      </c>
      <c r="H1062" s="37">
        <f>'linked - DO NOT USE or DELETE'!M442</f>
        <v>0</v>
      </c>
      <c r="J1062" s="171"/>
    </row>
    <row r="1063" spans="1:10" x14ac:dyDescent="0.25">
      <c r="A1063" s="24">
        <f>A$7</f>
        <v>1495</v>
      </c>
      <c r="B1063" s="291">
        <f t="shared" ref="B1063:B1070" si="245">(A1063-A1062)/A1062</f>
        <v>0.16071428571428573</v>
      </c>
      <c r="C1063" s="61">
        <v>3</v>
      </c>
      <c r="D1063" s="36">
        <f>'linked - DO NOT USE or DELETE'!N442</f>
        <v>0</v>
      </c>
      <c r="E1063" s="25">
        <f>IF(F1063=0,0,F1063/D1063)</f>
        <v>0</v>
      </c>
      <c r="F1063" s="36">
        <f>'linked - DO NOT USE or DELETE'!P442</f>
        <v>0</v>
      </c>
      <c r="G1063" s="27">
        <v>0</v>
      </c>
      <c r="H1063" s="38">
        <f>'linked - DO NOT USE or DELETE'!R442</f>
        <v>0</v>
      </c>
      <c r="J1063" s="171"/>
    </row>
    <row r="1064" spans="1:10" x14ac:dyDescent="0.25">
      <c r="A1064" s="24">
        <f>A$8</f>
        <v>1470</v>
      </c>
      <c r="B1064" s="291">
        <f t="shared" si="245"/>
        <v>-1.6722408026755852E-2</v>
      </c>
      <c r="C1064" s="61">
        <f t="shared" ref="C1064:C1070" si="246">C1063+1</f>
        <v>4</v>
      </c>
      <c r="D1064" s="36">
        <f>'linked - DO NOT USE or DELETE'!S442</f>
        <v>0</v>
      </c>
      <c r="E1064" s="25">
        <f>IF(F1064=0,0,F1064/D1064)</f>
        <v>0</v>
      </c>
      <c r="F1064" s="36">
        <f>'linked - DO NOT USE or DELETE'!U442</f>
        <v>0</v>
      </c>
      <c r="G1064" s="27">
        <v>0</v>
      </c>
      <c r="H1064" s="38">
        <f>'linked - DO NOT USE or DELETE'!W442</f>
        <v>0</v>
      </c>
    </row>
    <row r="1065" spans="1:10" x14ac:dyDescent="0.25">
      <c r="A1065" s="24">
        <f>A$9</f>
        <v>1542</v>
      </c>
      <c r="B1065" s="291">
        <f t="shared" si="245"/>
        <v>4.8979591836734691E-2</v>
      </c>
      <c r="C1065" s="61">
        <f t="shared" si="246"/>
        <v>5</v>
      </c>
      <c r="D1065" s="224">
        <f>D1064*1.0252</f>
        <v>0</v>
      </c>
      <c r="E1065" s="218">
        <v>0</v>
      </c>
      <c r="F1065" s="222">
        <f t="shared" ref="F1065:F1070" si="247">D1065*E1065</f>
        <v>0</v>
      </c>
      <c r="G1065" s="212">
        <v>0</v>
      </c>
      <c r="H1065" s="223">
        <f t="shared" ref="H1065:H1070" si="248">F1065*G1065</f>
        <v>0</v>
      </c>
    </row>
    <row r="1066" spans="1:10" x14ac:dyDescent="0.25">
      <c r="A1066" s="24">
        <f>A$10</f>
        <v>1592</v>
      </c>
      <c r="B1066" s="291">
        <f t="shared" si="245"/>
        <v>3.2425421530479899E-2</v>
      </c>
      <c r="C1066" s="23">
        <f t="shared" si="246"/>
        <v>6</v>
      </c>
      <c r="D1066" s="168">
        <v>0</v>
      </c>
      <c r="E1066" s="169">
        <f t="shared" ref="D1066:E1070" si="249">E712</f>
        <v>300.25255318137351</v>
      </c>
      <c r="F1066" s="168">
        <f t="shared" si="247"/>
        <v>0</v>
      </c>
      <c r="G1066" s="225">
        <f>456+18</f>
        <v>474</v>
      </c>
      <c r="H1066" s="170">
        <f t="shared" si="248"/>
        <v>0</v>
      </c>
      <c r="I1066" s="18" t="s">
        <v>15</v>
      </c>
    </row>
    <row r="1067" spans="1:10" x14ac:dyDescent="0.25">
      <c r="A1067" s="24">
        <f>A$11</f>
        <v>1642</v>
      </c>
      <c r="B1067" s="291">
        <f t="shared" si="245"/>
        <v>3.1407035175879394E-2</v>
      </c>
      <c r="C1067" s="23">
        <f t="shared" si="246"/>
        <v>7</v>
      </c>
      <c r="D1067" s="168">
        <v>2</v>
      </c>
      <c r="E1067" s="169">
        <f t="shared" si="249"/>
        <v>319.30811349136263</v>
      </c>
      <c r="F1067" s="168">
        <f t="shared" si="247"/>
        <v>638.61622698272527</v>
      </c>
      <c r="G1067" s="229">
        <f>'DDS Rates for Amend'!BW9</f>
        <v>513</v>
      </c>
      <c r="H1067" s="170">
        <f t="shared" si="248"/>
        <v>327610.12444213807</v>
      </c>
      <c r="I1067" s="18" t="s">
        <v>15</v>
      </c>
    </row>
    <row r="1068" spans="1:10" x14ac:dyDescent="0.25">
      <c r="A1068" s="24">
        <f>A$12</f>
        <v>1692</v>
      </c>
      <c r="B1068" s="291">
        <f t="shared" si="245"/>
        <v>3.0450669914738125E-2</v>
      </c>
      <c r="C1068" s="23">
        <f t="shared" si="246"/>
        <v>8</v>
      </c>
      <c r="D1068" s="168">
        <v>2</v>
      </c>
      <c r="E1068" s="169">
        <f t="shared" si="249"/>
        <v>338.36367380135164</v>
      </c>
      <c r="F1068" s="168">
        <f t="shared" si="247"/>
        <v>676.72734760270328</v>
      </c>
      <c r="G1068" s="229">
        <f>'DDS Rates for Amend'!BW10</f>
        <v>515.67999999999995</v>
      </c>
      <c r="H1068" s="170">
        <f t="shared" si="248"/>
        <v>348974.75861176196</v>
      </c>
      <c r="I1068" s="18">
        <v>2015</v>
      </c>
    </row>
    <row r="1069" spans="1:10" x14ac:dyDescent="0.25">
      <c r="A1069" s="24">
        <f>A$13</f>
        <v>1722</v>
      </c>
      <c r="B1069" s="291">
        <f t="shared" si="245"/>
        <v>1.7730496453900711E-2</v>
      </c>
      <c r="C1069" s="23">
        <f t="shared" si="246"/>
        <v>9</v>
      </c>
      <c r="D1069" s="168">
        <v>12</v>
      </c>
      <c r="E1069" s="169">
        <f t="shared" si="249"/>
        <v>357.41923411134076</v>
      </c>
      <c r="F1069" s="168">
        <f t="shared" si="247"/>
        <v>4289.0308093360891</v>
      </c>
      <c r="G1069" s="229">
        <f>'DDS Rates for Amend'!BW11</f>
        <v>513.78</v>
      </c>
      <c r="H1069" s="170">
        <f t="shared" si="248"/>
        <v>2203618.2492206958</v>
      </c>
      <c r="I1069" s="18" t="s">
        <v>15</v>
      </c>
    </row>
    <row r="1070" spans="1:10" x14ac:dyDescent="0.25">
      <c r="A1070" s="24">
        <f>A$14</f>
        <v>1752</v>
      </c>
      <c r="B1070" s="291">
        <f t="shared" si="245"/>
        <v>1.7421602787456445E-2</v>
      </c>
      <c r="C1070" s="23">
        <f t="shared" si="246"/>
        <v>10</v>
      </c>
      <c r="D1070" s="168">
        <f t="shared" si="249"/>
        <v>14</v>
      </c>
      <c r="E1070" s="169">
        <f t="shared" si="249"/>
        <v>365</v>
      </c>
      <c r="F1070" s="168">
        <f t="shared" si="247"/>
        <v>5110</v>
      </c>
      <c r="G1070" s="229">
        <f>'DDS Rates for Amend'!BW12</f>
        <v>525.08316000000002</v>
      </c>
      <c r="H1070" s="170">
        <f t="shared" si="248"/>
        <v>2683174.9476000001</v>
      </c>
      <c r="I1070" s="18" t="s">
        <v>15</v>
      </c>
    </row>
    <row r="1071" spans="1:10" x14ac:dyDescent="0.25">
      <c r="C1071"/>
      <c r="D1071" s="161"/>
      <c r="E1071" s="155"/>
      <c r="F1071"/>
      <c r="G1071"/>
      <c r="H1071"/>
    </row>
    <row r="1072" spans="1:10" x14ac:dyDescent="0.25">
      <c r="C1072" s="380" t="s">
        <v>141</v>
      </c>
      <c r="D1072" s="421"/>
      <c r="E1072" s="422"/>
      <c r="F1072" s="372"/>
      <c r="G1072" s="372"/>
      <c r="H1072" s="372"/>
      <c r="J1072" s="213"/>
    </row>
    <row r="1073" spans="1:10" x14ac:dyDescent="0.25">
      <c r="A1073" s="289" t="s">
        <v>91</v>
      </c>
      <c r="B1073" s="289" t="s">
        <v>92</v>
      </c>
      <c r="C1073" s="73" t="s">
        <v>312</v>
      </c>
      <c r="D1073" s="160" t="s">
        <v>300</v>
      </c>
      <c r="E1073" s="154" t="s">
        <v>301</v>
      </c>
      <c r="F1073" s="42" t="s">
        <v>304</v>
      </c>
      <c r="G1073" s="43" t="s">
        <v>302</v>
      </c>
      <c r="H1073" s="73" t="s">
        <v>303</v>
      </c>
      <c r="J1073" s="213"/>
    </row>
    <row r="1074" spans="1:10" x14ac:dyDescent="0.25">
      <c r="A1074" s="24">
        <f>A$5</f>
        <v>1182</v>
      </c>
      <c r="B1074" s="290"/>
      <c r="C1074" s="58">
        <v>1</v>
      </c>
      <c r="D1074" s="36">
        <f>'linked - DO NOT USE or DELETE'!D443</f>
        <v>0</v>
      </c>
      <c r="E1074" s="25">
        <f>IF(F1074=0,0,F1074/D1074)</f>
        <v>0</v>
      </c>
      <c r="F1074" s="36">
        <f>'linked - DO NOT USE or DELETE'!F443</f>
        <v>0</v>
      </c>
      <c r="G1074" s="27">
        <v>0</v>
      </c>
      <c r="H1074" s="37">
        <f>'linked - DO NOT USE or DELETE'!H443</f>
        <v>0</v>
      </c>
      <c r="J1074" s="171"/>
    </row>
    <row r="1075" spans="1:10" x14ac:dyDescent="0.25">
      <c r="A1075" s="24">
        <f>A$6</f>
        <v>1288</v>
      </c>
      <c r="B1075" s="291">
        <f>(A1075-A1074)/A1074</f>
        <v>8.9678510998307953E-2</v>
      </c>
      <c r="C1075" s="61">
        <v>2</v>
      </c>
      <c r="D1075" s="36">
        <f>'linked - DO NOT USE or DELETE'!I443</f>
        <v>0</v>
      </c>
      <c r="E1075" s="25">
        <f>IF(F1075=0,0,F1075/D1075)</f>
        <v>0</v>
      </c>
      <c r="F1075" s="36">
        <f>'linked - DO NOT USE or DELETE'!K443</f>
        <v>0</v>
      </c>
      <c r="G1075" s="27">
        <v>0</v>
      </c>
      <c r="H1075" s="37">
        <f>'linked - DO NOT USE or DELETE'!M443</f>
        <v>0</v>
      </c>
    </row>
    <row r="1076" spans="1:10" x14ac:dyDescent="0.25">
      <c r="A1076" s="24">
        <f>A$7</f>
        <v>1495</v>
      </c>
      <c r="B1076" s="291">
        <f t="shared" ref="B1076:B1083" si="250">(A1076-A1075)/A1075</f>
        <v>0.16071428571428573</v>
      </c>
      <c r="C1076" s="61">
        <v>3</v>
      </c>
      <c r="D1076" s="36">
        <f>'linked - DO NOT USE or DELETE'!N443</f>
        <v>0</v>
      </c>
      <c r="E1076" s="25">
        <f>IF(F1076=0,0,F1076/D1076)</f>
        <v>0</v>
      </c>
      <c r="F1076" s="36">
        <f>'linked - DO NOT USE or DELETE'!P443</f>
        <v>0</v>
      </c>
      <c r="G1076" s="27">
        <v>0</v>
      </c>
      <c r="H1076" s="38">
        <f>'linked - DO NOT USE or DELETE'!R443</f>
        <v>0</v>
      </c>
      <c r="J1076" s="171"/>
    </row>
    <row r="1077" spans="1:10" x14ac:dyDescent="0.25">
      <c r="A1077" s="24">
        <f>A$8</f>
        <v>1470</v>
      </c>
      <c r="B1077" s="291">
        <f t="shared" si="250"/>
        <v>-1.6722408026755852E-2</v>
      </c>
      <c r="C1077" s="61">
        <f t="shared" ref="C1077:C1083" si="251">C1076+1</f>
        <v>4</v>
      </c>
      <c r="D1077" s="36">
        <f>'linked - DO NOT USE or DELETE'!S443</f>
        <v>0</v>
      </c>
      <c r="E1077" s="25">
        <f>IF(F1077=0,0,F1077/D1077)</f>
        <v>0</v>
      </c>
      <c r="F1077" s="36">
        <f>'linked - DO NOT USE or DELETE'!U443</f>
        <v>0</v>
      </c>
      <c r="G1077" s="27">
        <v>0</v>
      </c>
      <c r="H1077" s="38">
        <f>'linked - DO NOT USE or DELETE'!W443</f>
        <v>0</v>
      </c>
    </row>
    <row r="1078" spans="1:10" x14ac:dyDescent="0.25">
      <c r="A1078" s="24">
        <f>A$9</f>
        <v>1542</v>
      </c>
      <c r="B1078" s="291">
        <f t="shared" si="250"/>
        <v>4.8979591836734691E-2</v>
      </c>
      <c r="C1078" s="61">
        <f t="shared" si="251"/>
        <v>5</v>
      </c>
      <c r="D1078" s="224">
        <v>0</v>
      </c>
      <c r="E1078" s="218">
        <v>0</v>
      </c>
      <c r="F1078" s="222">
        <v>0</v>
      </c>
      <c r="G1078" s="212">
        <v>0</v>
      </c>
      <c r="H1078" s="223">
        <v>0</v>
      </c>
    </row>
    <row r="1079" spans="1:10" x14ac:dyDescent="0.25">
      <c r="A1079" s="24">
        <f>A$10</f>
        <v>1592</v>
      </c>
      <c r="B1079" s="291">
        <f t="shared" si="250"/>
        <v>3.2425421530479899E-2</v>
      </c>
      <c r="C1079" s="23">
        <f t="shared" si="251"/>
        <v>6</v>
      </c>
      <c r="D1079" s="168">
        <v>0</v>
      </c>
      <c r="E1079" s="169">
        <f t="shared" ref="D1079:E1083" si="252">E725</f>
        <v>229.69386408262477</v>
      </c>
      <c r="F1079" s="168">
        <f>D1079*E1079</f>
        <v>0</v>
      </c>
      <c r="G1079" s="212">
        <v>509</v>
      </c>
      <c r="H1079" s="170">
        <f>F1079*G1079</f>
        <v>0</v>
      </c>
      <c r="I1079" s="18" t="s">
        <v>20</v>
      </c>
    </row>
    <row r="1080" spans="1:10" x14ac:dyDescent="0.25">
      <c r="A1080" s="24">
        <f>A$11</f>
        <v>1642</v>
      </c>
      <c r="B1080" s="291">
        <f t="shared" si="250"/>
        <v>3.1407035175879394E-2</v>
      </c>
      <c r="C1080" s="23">
        <f t="shared" si="251"/>
        <v>7</v>
      </c>
      <c r="D1080" s="168">
        <f t="shared" si="252"/>
        <v>63.876427114777798</v>
      </c>
      <c r="E1080" s="169">
        <f t="shared" si="252"/>
        <v>235.21972264106103</v>
      </c>
      <c r="F1080" s="168">
        <f>D1080*E1080</f>
        <v>15024.995469239984</v>
      </c>
      <c r="G1080" s="229">
        <f>'DDS Rates for Amend'!BX9</f>
        <v>554</v>
      </c>
      <c r="H1080" s="170">
        <f>F1080*G1080</f>
        <v>8323847.4899589512</v>
      </c>
    </row>
    <row r="1081" spans="1:10" x14ac:dyDescent="0.25">
      <c r="A1081" s="24">
        <f>A$12</f>
        <v>1692</v>
      </c>
      <c r="B1081" s="291">
        <f t="shared" si="250"/>
        <v>3.0450669914738125E-2</v>
      </c>
      <c r="C1081" s="23">
        <f t="shared" si="251"/>
        <v>8</v>
      </c>
      <c r="D1081" s="168">
        <v>68</v>
      </c>
      <c r="E1081" s="169">
        <f t="shared" si="252"/>
        <v>240.74558119949731</v>
      </c>
      <c r="F1081" s="168">
        <f>D1081*E1081</f>
        <v>16370.699521565817</v>
      </c>
      <c r="G1081" s="229">
        <f>'DDS Rates for Amend'!BX10</f>
        <v>589.85</v>
      </c>
      <c r="H1081" s="170">
        <f>F1081*G1081</f>
        <v>9656257.1127955969</v>
      </c>
      <c r="I1081" s="18">
        <v>2015</v>
      </c>
    </row>
    <row r="1082" spans="1:10" x14ac:dyDescent="0.25">
      <c r="A1082" s="24">
        <f>A$13</f>
        <v>1722</v>
      </c>
      <c r="B1082" s="291">
        <f t="shared" si="250"/>
        <v>1.7730496453900711E-2</v>
      </c>
      <c r="C1082" s="23">
        <f t="shared" si="251"/>
        <v>9</v>
      </c>
      <c r="D1082" s="168">
        <f t="shared" si="252"/>
        <v>67.86226301480572</v>
      </c>
      <c r="E1082" s="169">
        <f t="shared" si="252"/>
        <v>246.27143975793359</v>
      </c>
      <c r="F1082" s="168">
        <f>D1082*E1082</f>
        <v>16712.537217887773</v>
      </c>
      <c r="G1082" s="229">
        <f>'DDS Rates for Amend'!BX11</f>
        <v>588.99</v>
      </c>
      <c r="H1082" s="170">
        <f>F1082*G1082</f>
        <v>9843517.2959637195</v>
      </c>
    </row>
    <row r="1083" spans="1:10" x14ac:dyDescent="0.25">
      <c r="A1083" s="24">
        <f>A$14</f>
        <v>1752</v>
      </c>
      <c r="B1083" s="291">
        <f t="shared" si="250"/>
        <v>1.7421602787456445E-2</v>
      </c>
      <c r="C1083" s="23">
        <f t="shared" si="251"/>
        <v>10</v>
      </c>
      <c r="D1083" s="168">
        <f t="shared" si="252"/>
        <v>67.86226301480572</v>
      </c>
      <c r="E1083" s="169">
        <f t="shared" si="252"/>
        <v>251.79729831636985</v>
      </c>
      <c r="F1083" s="168">
        <f>D1083*E1083</f>
        <v>17087.534484762989</v>
      </c>
      <c r="G1083" s="229">
        <f>'DDS Rates for Amend'!BX12</f>
        <v>601.94777999999997</v>
      </c>
      <c r="H1083" s="170">
        <f>F1083*G1083</f>
        <v>10285803.448776525</v>
      </c>
    </row>
    <row r="1084" spans="1:10" x14ac:dyDescent="0.25">
      <c r="C1084"/>
      <c r="D1084" s="161"/>
      <c r="E1084" s="155"/>
      <c r="F1084"/>
      <c r="G1084"/>
      <c r="H1084"/>
    </row>
    <row r="1085" spans="1:10" x14ac:dyDescent="0.25">
      <c r="C1085" s="380" t="s">
        <v>143</v>
      </c>
      <c r="D1085" s="421"/>
      <c r="E1085" s="422"/>
      <c r="F1085" s="372"/>
      <c r="G1085" s="372"/>
      <c r="H1085" s="372"/>
      <c r="J1085" s="213" t="s">
        <v>68</v>
      </c>
    </row>
    <row r="1086" spans="1:10" x14ac:dyDescent="0.25">
      <c r="A1086" s="289" t="s">
        <v>91</v>
      </c>
      <c r="B1086" s="289" t="s">
        <v>92</v>
      </c>
      <c r="C1086" s="73" t="s">
        <v>312</v>
      </c>
      <c r="D1086" s="160" t="s">
        <v>300</v>
      </c>
      <c r="E1086" s="154" t="s">
        <v>301</v>
      </c>
      <c r="F1086" s="42" t="s">
        <v>304</v>
      </c>
      <c r="G1086" s="43" t="s">
        <v>302</v>
      </c>
      <c r="H1086" s="73" t="s">
        <v>303</v>
      </c>
      <c r="J1086" s="171"/>
    </row>
    <row r="1087" spans="1:10" x14ac:dyDescent="0.25">
      <c r="A1087" s="24">
        <f>A$5</f>
        <v>1182</v>
      </c>
      <c r="B1087" s="290"/>
      <c r="C1087" s="58">
        <v>1</v>
      </c>
      <c r="D1087" s="36">
        <f>'linked - DO NOT USE or DELETE'!D444</f>
        <v>0</v>
      </c>
      <c r="E1087" s="25">
        <f>IF(F1087=0,0,F1087/D1087)</f>
        <v>0</v>
      </c>
      <c r="F1087" s="36">
        <f>'linked - DO NOT USE or DELETE'!F444</f>
        <v>0</v>
      </c>
      <c r="G1087" s="27">
        <v>0</v>
      </c>
      <c r="H1087" s="37">
        <f>'linked - DO NOT USE or DELETE'!H444</f>
        <v>0</v>
      </c>
      <c r="J1087" s="171"/>
    </row>
    <row r="1088" spans="1:10" x14ac:dyDescent="0.25">
      <c r="A1088" s="24">
        <f>A$6</f>
        <v>1288</v>
      </c>
      <c r="B1088" s="291">
        <f>(A1088-A1087)/A1087</f>
        <v>8.9678510998307953E-2</v>
      </c>
      <c r="C1088" s="61">
        <v>2</v>
      </c>
      <c r="D1088" s="36">
        <f>'linked - DO NOT USE or DELETE'!I444</f>
        <v>0</v>
      </c>
      <c r="E1088" s="25">
        <f>IF(F1088=0,0,F1088/D1088)</f>
        <v>0</v>
      </c>
      <c r="F1088" s="36">
        <f>'linked - DO NOT USE or DELETE'!K444</f>
        <v>0</v>
      </c>
      <c r="G1088" s="27">
        <v>0</v>
      </c>
      <c r="H1088" s="37">
        <f>'linked - DO NOT USE or DELETE'!M444</f>
        <v>0</v>
      </c>
      <c r="J1088" s="171"/>
    </row>
    <row r="1089" spans="1:10" x14ac:dyDescent="0.25">
      <c r="A1089" s="24">
        <f>A$7</f>
        <v>1495</v>
      </c>
      <c r="B1089" s="291">
        <f t="shared" ref="B1089:B1096" si="253">(A1089-A1088)/A1088</f>
        <v>0.16071428571428573</v>
      </c>
      <c r="C1089" s="61">
        <v>3</v>
      </c>
      <c r="D1089" s="36">
        <f>'linked - DO NOT USE or DELETE'!N444</f>
        <v>0</v>
      </c>
      <c r="E1089" s="25">
        <f>IF(F1089=0,0,F1089/D1089)</f>
        <v>0</v>
      </c>
      <c r="F1089" s="36">
        <f>'linked - DO NOT USE or DELETE'!P444</f>
        <v>0</v>
      </c>
      <c r="G1089" s="27">
        <v>0</v>
      </c>
      <c r="H1089" s="38">
        <f>'linked - DO NOT USE or DELETE'!R444</f>
        <v>0</v>
      </c>
      <c r="J1089" s="171"/>
    </row>
    <row r="1090" spans="1:10" x14ac:dyDescent="0.25">
      <c r="A1090" s="24">
        <f>A$8</f>
        <v>1470</v>
      </c>
      <c r="B1090" s="291">
        <f t="shared" si="253"/>
        <v>-1.6722408026755852E-2</v>
      </c>
      <c r="C1090" s="61">
        <f t="shared" ref="C1090:C1096" si="254">C1089+1</f>
        <v>4</v>
      </c>
      <c r="D1090" s="36">
        <f>'linked - DO NOT USE or DELETE'!S444</f>
        <v>0</v>
      </c>
      <c r="E1090" s="25">
        <f>IF(F1090=0,0,F1090/D1090)</f>
        <v>0</v>
      </c>
      <c r="F1090" s="36">
        <f>'linked - DO NOT USE or DELETE'!U444</f>
        <v>0</v>
      </c>
      <c r="G1090" s="27">
        <v>0</v>
      </c>
      <c r="H1090" s="38">
        <f>'linked - DO NOT USE or DELETE'!W444</f>
        <v>0</v>
      </c>
    </row>
    <row r="1091" spans="1:10" x14ac:dyDescent="0.25">
      <c r="A1091" s="24">
        <f>A$9</f>
        <v>1542</v>
      </c>
      <c r="B1091" s="291">
        <f t="shared" si="253"/>
        <v>4.8979591836734691E-2</v>
      </c>
      <c r="C1091" s="61">
        <f t="shared" si="254"/>
        <v>5</v>
      </c>
      <c r="D1091" s="29">
        <v>0</v>
      </c>
      <c r="E1091" s="26">
        <v>0</v>
      </c>
      <c r="F1091" s="24">
        <v>0</v>
      </c>
      <c r="G1091" s="27">
        <v>0</v>
      </c>
      <c r="H1091" s="38">
        <v>0</v>
      </c>
    </row>
    <row r="1092" spans="1:10" x14ac:dyDescent="0.25">
      <c r="A1092" s="24">
        <f>A$10</f>
        <v>1592</v>
      </c>
      <c r="B1092" s="291">
        <f t="shared" si="253"/>
        <v>3.2425421530479899E-2</v>
      </c>
      <c r="C1092" s="23">
        <f t="shared" si="254"/>
        <v>6</v>
      </c>
      <c r="D1092" s="168">
        <v>0</v>
      </c>
      <c r="E1092" s="169">
        <f t="shared" ref="D1092:E1096" si="255">E738</f>
        <v>146.51058201058203</v>
      </c>
      <c r="F1092" s="222">
        <f>D1092*E1092</f>
        <v>0</v>
      </c>
      <c r="G1092" s="212">
        <v>531.83000000000004</v>
      </c>
      <c r="H1092" s="223">
        <f>F1092*G1092</f>
        <v>0</v>
      </c>
    </row>
    <row r="1093" spans="1:10" x14ac:dyDescent="0.25">
      <c r="A1093" s="24">
        <f>A$11</f>
        <v>1642</v>
      </c>
      <c r="B1093" s="291">
        <f t="shared" si="253"/>
        <v>3.1407035175879394E-2</v>
      </c>
      <c r="C1093" s="23">
        <f t="shared" si="254"/>
        <v>7</v>
      </c>
      <c r="D1093" s="168">
        <v>0</v>
      </c>
      <c r="E1093" s="169">
        <f t="shared" si="255"/>
        <v>146.51058201058203</v>
      </c>
      <c r="F1093" s="222">
        <f>D1093*E1093</f>
        <v>0</v>
      </c>
      <c r="G1093" s="229">
        <f>'DDS Rates for Amend'!BY9</f>
        <v>583.54</v>
      </c>
      <c r="H1093" s="223">
        <f>F1093*G1093</f>
        <v>0</v>
      </c>
    </row>
    <row r="1094" spans="1:10" x14ac:dyDescent="0.25">
      <c r="A1094" s="24">
        <f>A$12</f>
        <v>1692</v>
      </c>
      <c r="B1094" s="291">
        <f t="shared" si="253"/>
        <v>3.0450669914738125E-2</v>
      </c>
      <c r="C1094" s="23">
        <f t="shared" si="254"/>
        <v>8</v>
      </c>
      <c r="D1094" s="168">
        <v>0</v>
      </c>
      <c r="E1094" s="169">
        <f t="shared" si="255"/>
        <v>146.51058201058203</v>
      </c>
      <c r="F1094" s="222">
        <f>D1094*E1094</f>
        <v>0</v>
      </c>
      <c r="G1094" s="229">
        <f>'DDS Rates for Amend'!BY10</f>
        <v>703.1</v>
      </c>
      <c r="H1094" s="223">
        <f>F1094*G1094</f>
        <v>0</v>
      </c>
      <c r="I1094" s="18">
        <v>2015</v>
      </c>
    </row>
    <row r="1095" spans="1:10" x14ac:dyDescent="0.25">
      <c r="A1095" s="24">
        <f>A$13</f>
        <v>1722</v>
      </c>
      <c r="B1095" s="291">
        <f t="shared" si="253"/>
        <v>1.7730496453900711E-2</v>
      </c>
      <c r="C1095" s="23">
        <f t="shared" si="254"/>
        <v>9</v>
      </c>
      <c r="D1095" s="168">
        <f t="shared" si="255"/>
        <v>1</v>
      </c>
      <c r="E1095" s="169">
        <f t="shared" si="255"/>
        <v>146.51058201058203</v>
      </c>
      <c r="F1095" s="222">
        <f>D1095*E1095</f>
        <v>146.51058201058203</v>
      </c>
      <c r="G1095" s="229">
        <f>'DDS Rates for Amend'!BY11</f>
        <v>735.62</v>
      </c>
      <c r="H1095" s="223">
        <f>F1095*G1095</f>
        <v>107776.11433862435</v>
      </c>
    </row>
    <row r="1096" spans="1:10" x14ac:dyDescent="0.25">
      <c r="A1096" s="24">
        <f>A$14</f>
        <v>1752</v>
      </c>
      <c r="B1096" s="291">
        <f t="shared" si="253"/>
        <v>1.7421602787456445E-2</v>
      </c>
      <c r="C1096" s="23">
        <f t="shared" si="254"/>
        <v>10</v>
      </c>
      <c r="D1096" s="168">
        <f t="shared" si="255"/>
        <v>1</v>
      </c>
      <c r="E1096" s="169">
        <f t="shared" si="255"/>
        <v>146.51058201058203</v>
      </c>
      <c r="F1096" s="222">
        <f>D1096*E1096</f>
        <v>146.51058201058203</v>
      </c>
      <c r="G1096" s="229">
        <f>'DDS Rates for Amend'!BY12</f>
        <v>751.80363999999997</v>
      </c>
      <c r="H1096" s="223">
        <f>F1096*G1096</f>
        <v>110147.18885407408</v>
      </c>
    </row>
    <row r="1097" spans="1:10" x14ac:dyDescent="0.25">
      <c r="C1097"/>
      <c r="D1097" s="161"/>
      <c r="E1097" s="155"/>
      <c r="F1097"/>
      <c r="G1097"/>
      <c r="H1097"/>
    </row>
    <row r="1098" spans="1:10" x14ac:dyDescent="0.25">
      <c r="C1098" s="380" t="s">
        <v>142</v>
      </c>
      <c r="D1098" s="421"/>
      <c r="E1098" s="422"/>
      <c r="F1098" s="372"/>
      <c r="G1098" s="372"/>
      <c r="H1098" s="372"/>
      <c r="J1098" s="213" t="s">
        <v>69</v>
      </c>
    </row>
    <row r="1099" spans="1:10" x14ac:dyDescent="0.25">
      <c r="A1099" s="289" t="s">
        <v>91</v>
      </c>
      <c r="B1099" s="289" t="s">
        <v>92</v>
      </c>
      <c r="C1099" s="73" t="s">
        <v>312</v>
      </c>
      <c r="D1099" s="160" t="s">
        <v>300</v>
      </c>
      <c r="E1099" s="154" t="s">
        <v>301</v>
      </c>
      <c r="F1099" s="42" t="s">
        <v>304</v>
      </c>
      <c r="G1099" s="43" t="s">
        <v>302</v>
      </c>
      <c r="H1099" s="73" t="s">
        <v>303</v>
      </c>
      <c r="J1099" s="171"/>
    </row>
    <row r="1100" spans="1:10" x14ac:dyDescent="0.25">
      <c r="A1100" s="24">
        <f>A$5</f>
        <v>1182</v>
      </c>
      <c r="B1100" s="290"/>
      <c r="C1100" s="58">
        <v>1</v>
      </c>
      <c r="D1100" s="36">
        <f>'linked - DO NOT USE or DELETE'!D445</f>
        <v>0</v>
      </c>
      <c r="E1100" s="25">
        <f>IF(F1100=0,0,F1100/D1100)</f>
        <v>0</v>
      </c>
      <c r="F1100" s="36">
        <f>'linked - DO NOT USE or DELETE'!F445</f>
        <v>0</v>
      </c>
      <c r="G1100" s="27">
        <v>0</v>
      </c>
      <c r="H1100" s="37">
        <f>'linked - DO NOT USE or DELETE'!H445</f>
        <v>0</v>
      </c>
      <c r="J1100" s="171"/>
    </row>
    <row r="1101" spans="1:10" x14ac:dyDescent="0.25">
      <c r="A1101" s="24">
        <f>A$6</f>
        <v>1288</v>
      </c>
      <c r="B1101" s="291">
        <f>(A1101-A1100)/A1100</f>
        <v>8.9678510998307953E-2</v>
      </c>
      <c r="C1101" s="61">
        <v>2</v>
      </c>
      <c r="D1101" s="36">
        <f>'linked - DO NOT USE or DELETE'!I445</f>
        <v>0</v>
      </c>
      <c r="E1101" s="25">
        <f>IF(F1101=0,0,F1101/D1101)</f>
        <v>0</v>
      </c>
      <c r="F1101" s="36">
        <f>'linked - DO NOT USE or DELETE'!K445</f>
        <v>0</v>
      </c>
      <c r="G1101" s="27">
        <v>0</v>
      </c>
      <c r="H1101" s="37">
        <f>'linked - DO NOT USE or DELETE'!M445</f>
        <v>0</v>
      </c>
      <c r="J1101" s="171"/>
    </row>
    <row r="1102" spans="1:10" x14ac:dyDescent="0.25">
      <c r="A1102" s="24">
        <f>A$7</f>
        <v>1495</v>
      </c>
      <c r="B1102" s="291">
        <f t="shared" ref="B1102:B1109" si="256">(A1102-A1101)/A1101</f>
        <v>0.16071428571428573</v>
      </c>
      <c r="C1102" s="61">
        <v>3</v>
      </c>
      <c r="D1102" s="36">
        <f>'linked - DO NOT USE or DELETE'!N445</f>
        <v>0</v>
      </c>
      <c r="E1102" s="25">
        <f>IF(F1102=0,0,F1102/D1102)</f>
        <v>0</v>
      </c>
      <c r="F1102" s="36">
        <f>'linked - DO NOT USE or DELETE'!P445</f>
        <v>0</v>
      </c>
      <c r="G1102" s="27">
        <v>0</v>
      </c>
      <c r="H1102" s="38">
        <f>'linked - DO NOT USE or DELETE'!R445</f>
        <v>0</v>
      </c>
      <c r="J1102" s="171"/>
    </row>
    <row r="1103" spans="1:10" x14ac:dyDescent="0.25">
      <c r="A1103" s="24">
        <f>A$8</f>
        <v>1470</v>
      </c>
      <c r="B1103" s="291">
        <f t="shared" si="256"/>
        <v>-1.6722408026755852E-2</v>
      </c>
      <c r="C1103" s="61">
        <f t="shared" ref="C1103:C1109" si="257">C1102+1</f>
        <v>4</v>
      </c>
      <c r="D1103" s="36">
        <f>'linked - DO NOT USE or DELETE'!S445</f>
        <v>0</v>
      </c>
      <c r="E1103" s="25">
        <f>IF(F1103=0,0,F1103/D1103)</f>
        <v>0</v>
      </c>
      <c r="F1103" s="36">
        <f>'linked - DO NOT USE or DELETE'!U445</f>
        <v>0</v>
      </c>
      <c r="G1103" s="27">
        <v>0</v>
      </c>
      <c r="H1103" s="38">
        <f>'linked - DO NOT USE or DELETE'!W445</f>
        <v>0</v>
      </c>
    </row>
    <row r="1104" spans="1:10" x14ac:dyDescent="0.25">
      <c r="A1104" s="24">
        <f>A$9</f>
        <v>1542</v>
      </c>
      <c r="B1104" s="291">
        <f t="shared" si="256"/>
        <v>4.8979591836734691E-2</v>
      </c>
      <c r="C1104" s="61">
        <f t="shared" si="257"/>
        <v>5</v>
      </c>
      <c r="D1104" s="29">
        <f>D1103*1.0252</f>
        <v>0</v>
      </c>
      <c r="E1104" s="26">
        <v>0</v>
      </c>
      <c r="F1104" s="24">
        <f t="shared" ref="F1104:F1109" si="258">D1104*E1104</f>
        <v>0</v>
      </c>
      <c r="G1104" s="27">
        <v>0</v>
      </c>
      <c r="H1104" s="38">
        <f t="shared" ref="H1104:H1109" si="259">F1104*G1104</f>
        <v>0</v>
      </c>
    </row>
    <row r="1105" spans="1:10" x14ac:dyDescent="0.25">
      <c r="A1105" s="24">
        <f>A$10</f>
        <v>1592</v>
      </c>
      <c r="B1105" s="291">
        <f t="shared" si="256"/>
        <v>3.2425421530479899E-2</v>
      </c>
      <c r="C1105" s="23">
        <f t="shared" si="257"/>
        <v>6</v>
      </c>
      <c r="D1105" s="168">
        <f t="shared" ref="D1105:E1109" si="260">D751</f>
        <v>35</v>
      </c>
      <c r="E1105" s="169">
        <f t="shared" si="260"/>
        <v>214.63382516468909</v>
      </c>
      <c r="F1105" s="222">
        <f t="shared" si="258"/>
        <v>7512.1838807641179</v>
      </c>
      <c r="G1105" s="212">
        <f>574+18</f>
        <v>592</v>
      </c>
      <c r="H1105" s="223">
        <f t="shared" si="259"/>
        <v>4447212.8574123578</v>
      </c>
    </row>
    <row r="1106" spans="1:10" x14ac:dyDescent="0.25">
      <c r="A1106" s="24">
        <f>A$11</f>
        <v>1642</v>
      </c>
      <c r="B1106" s="291">
        <f t="shared" si="256"/>
        <v>3.1407035175879394E-2</v>
      </c>
      <c r="C1106" s="23">
        <f t="shared" si="257"/>
        <v>7</v>
      </c>
      <c r="D1106" s="168">
        <f t="shared" si="260"/>
        <v>35</v>
      </c>
      <c r="E1106" s="169">
        <f t="shared" si="260"/>
        <v>211.34930339165038</v>
      </c>
      <c r="F1106" s="222">
        <f t="shared" si="258"/>
        <v>7397.2256187077637</v>
      </c>
      <c r="G1106" s="229">
        <f>'DDS Rates for Amend'!BZ9</f>
        <v>644.63</v>
      </c>
      <c r="H1106" s="223">
        <f t="shared" si="259"/>
        <v>4768473.5505875861</v>
      </c>
    </row>
    <row r="1107" spans="1:10" x14ac:dyDescent="0.25">
      <c r="A1107" s="24">
        <f>A$12</f>
        <v>1692</v>
      </c>
      <c r="B1107" s="291">
        <f t="shared" si="256"/>
        <v>3.0450669914738125E-2</v>
      </c>
      <c r="C1107" s="23">
        <f t="shared" si="257"/>
        <v>8</v>
      </c>
      <c r="D1107" s="168">
        <v>19</v>
      </c>
      <c r="E1107" s="169">
        <f t="shared" si="260"/>
        <v>208.06478161861165</v>
      </c>
      <c r="F1107" s="222">
        <f t="shared" si="258"/>
        <v>3953.2308507536213</v>
      </c>
      <c r="G1107" s="229">
        <f>'DDS Rates for Amend'!BZ10</f>
        <v>735.19</v>
      </c>
      <c r="H1107" s="223">
        <f t="shared" si="259"/>
        <v>2906375.789165555</v>
      </c>
      <c r="I1107" s="18">
        <v>2015</v>
      </c>
    </row>
    <row r="1108" spans="1:10" x14ac:dyDescent="0.25">
      <c r="A1108" s="24">
        <f>A$13</f>
        <v>1722</v>
      </c>
      <c r="B1108" s="291">
        <f t="shared" si="256"/>
        <v>1.7730496453900711E-2</v>
      </c>
      <c r="C1108" s="23">
        <f t="shared" si="257"/>
        <v>9</v>
      </c>
      <c r="D1108" s="168">
        <v>20</v>
      </c>
      <c r="E1108" s="169">
        <f t="shared" si="260"/>
        <v>204.78025984557291</v>
      </c>
      <c r="F1108" s="222">
        <f t="shared" si="258"/>
        <v>4095.6051969114583</v>
      </c>
      <c r="G1108" s="229">
        <f>'DDS Rates for Amend'!BZ11</f>
        <v>754.7</v>
      </c>
      <c r="H1108" s="223">
        <f t="shared" si="259"/>
        <v>3090953.2421090775</v>
      </c>
    </row>
    <row r="1109" spans="1:10" x14ac:dyDescent="0.25">
      <c r="A1109" s="24">
        <f>A$14</f>
        <v>1752</v>
      </c>
      <c r="B1109" s="291">
        <f t="shared" si="256"/>
        <v>1.7421602787456445E-2</v>
      </c>
      <c r="C1109" s="23">
        <f t="shared" si="257"/>
        <v>10</v>
      </c>
      <c r="D1109" s="168">
        <v>20</v>
      </c>
      <c r="E1109" s="169">
        <f t="shared" si="260"/>
        <v>201.49573807253421</v>
      </c>
      <c r="F1109" s="222">
        <f t="shared" si="258"/>
        <v>4029.9147614506842</v>
      </c>
      <c r="G1109" s="229">
        <f>'DDS Rates for Amend'!BZ12</f>
        <v>771.30340000000001</v>
      </c>
      <c r="H1109" s="223">
        <f t="shared" si="259"/>
        <v>3108286.9572171015</v>
      </c>
      <c r="I1109" s="18" t="s">
        <v>20</v>
      </c>
    </row>
    <row r="1110" spans="1:10" x14ac:dyDescent="0.25">
      <c r="C1110"/>
      <c r="D1110" s="161"/>
      <c r="E1110" s="155"/>
      <c r="F1110"/>
      <c r="G1110"/>
      <c r="H1110"/>
    </row>
    <row r="1111" spans="1:10" x14ac:dyDescent="0.25">
      <c r="A1111" s="376" t="s">
        <v>144</v>
      </c>
      <c r="B1111" s="377"/>
      <c r="C1111" s="377"/>
      <c r="D1111" s="377"/>
      <c r="E1111" s="378"/>
      <c r="F1111" s="372"/>
      <c r="G1111" s="372"/>
      <c r="H1111" s="372"/>
      <c r="J1111" s="213"/>
    </row>
    <row r="1112" spans="1:10" x14ac:dyDescent="0.25">
      <c r="A1112" s="289" t="s">
        <v>91</v>
      </c>
      <c r="B1112" s="289" t="s">
        <v>92</v>
      </c>
      <c r="C1112" s="73" t="s">
        <v>312</v>
      </c>
      <c r="D1112" s="160" t="s">
        <v>300</v>
      </c>
      <c r="E1112" s="154" t="s">
        <v>301</v>
      </c>
      <c r="F1112" s="42" t="s">
        <v>304</v>
      </c>
      <c r="G1112" s="43" t="s">
        <v>302</v>
      </c>
      <c r="H1112" s="73" t="s">
        <v>303</v>
      </c>
      <c r="J1112" s="213"/>
    </row>
    <row r="1113" spans="1:10" x14ac:dyDescent="0.25">
      <c r="A1113" s="24">
        <f>A$5</f>
        <v>1182</v>
      </c>
      <c r="B1113" s="290"/>
      <c r="C1113" s="58">
        <v>1</v>
      </c>
      <c r="D1113" s="36">
        <f>'linked - DO NOT USE or DELETE'!D446</f>
        <v>0</v>
      </c>
      <c r="E1113" s="25">
        <f>IF(F1113=0,0,F1113/D1113)</f>
        <v>0</v>
      </c>
      <c r="F1113" s="36">
        <f>'linked - DO NOT USE or DELETE'!F446</f>
        <v>0</v>
      </c>
      <c r="G1113" s="27">
        <v>0</v>
      </c>
      <c r="H1113" s="37">
        <f>'linked - DO NOT USE or DELETE'!H446</f>
        <v>0</v>
      </c>
      <c r="J1113" s="171"/>
    </row>
    <row r="1114" spans="1:10" x14ac:dyDescent="0.25">
      <c r="A1114" s="24">
        <f>A$6</f>
        <v>1288</v>
      </c>
      <c r="B1114" s="291">
        <f>(A1114-A1113)/A1113</f>
        <v>8.9678510998307953E-2</v>
      </c>
      <c r="C1114" s="61">
        <v>2</v>
      </c>
      <c r="D1114" s="36">
        <f>'linked - DO NOT USE or DELETE'!I446</f>
        <v>0</v>
      </c>
      <c r="E1114" s="25">
        <f>IF(F1114=0,0,F1114/D1114)</f>
        <v>0</v>
      </c>
      <c r="F1114" s="36">
        <f>'linked - DO NOT USE or DELETE'!K446</f>
        <v>0</v>
      </c>
      <c r="G1114" s="27">
        <v>0</v>
      </c>
      <c r="H1114" s="37">
        <f>'linked - DO NOT USE or DELETE'!M446</f>
        <v>0</v>
      </c>
    </row>
    <row r="1115" spans="1:10" x14ac:dyDescent="0.25">
      <c r="A1115" s="24">
        <f>A$7</f>
        <v>1495</v>
      </c>
      <c r="B1115" s="291">
        <f t="shared" ref="B1115:B1122" si="261">(A1115-A1114)/A1114</f>
        <v>0.16071428571428573</v>
      </c>
      <c r="C1115" s="61">
        <v>3</v>
      </c>
      <c r="D1115" s="36">
        <f>'linked - DO NOT USE or DELETE'!N446</f>
        <v>0</v>
      </c>
      <c r="E1115" s="25">
        <f>IF(F1115=0,0,F1115/D1115)</f>
        <v>0</v>
      </c>
      <c r="F1115" s="36">
        <f>'linked - DO NOT USE or DELETE'!P446</f>
        <v>0</v>
      </c>
      <c r="G1115" s="27">
        <v>0</v>
      </c>
      <c r="H1115" s="38">
        <f>'linked - DO NOT USE or DELETE'!R446</f>
        <v>0</v>
      </c>
      <c r="J1115" s="171"/>
    </row>
    <row r="1116" spans="1:10" x14ac:dyDescent="0.25">
      <c r="A1116" s="24">
        <f>A$8</f>
        <v>1470</v>
      </c>
      <c r="B1116" s="291">
        <f t="shared" si="261"/>
        <v>-1.6722408026755852E-2</v>
      </c>
      <c r="C1116" s="61">
        <f t="shared" ref="C1116:C1122" si="262">C1115+1</f>
        <v>4</v>
      </c>
      <c r="D1116" s="36">
        <f>'linked - DO NOT USE or DELETE'!S446</f>
        <v>0</v>
      </c>
      <c r="E1116" s="25">
        <f>IF(F1116=0,0,F1116/D1116)</f>
        <v>0</v>
      </c>
      <c r="F1116" s="36">
        <f>'linked - DO NOT USE or DELETE'!U446</f>
        <v>0</v>
      </c>
      <c r="G1116" s="27">
        <v>0</v>
      </c>
      <c r="H1116" s="38">
        <f>'linked - DO NOT USE or DELETE'!W446</f>
        <v>0</v>
      </c>
    </row>
    <row r="1117" spans="1:10" x14ac:dyDescent="0.25">
      <c r="A1117" s="24">
        <f>A$9</f>
        <v>1542</v>
      </c>
      <c r="B1117" s="291">
        <f t="shared" si="261"/>
        <v>4.8979591836734691E-2</v>
      </c>
      <c r="C1117" s="61">
        <f t="shared" si="262"/>
        <v>5</v>
      </c>
      <c r="D1117" s="224">
        <f>D1116*1.0252</f>
        <v>0</v>
      </c>
      <c r="E1117" s="218">
        <v>0</v>
      </c>
      <c r="F1117" s="222">
        <f t="shared" ref="F1117:F1122" si="263">D1117*E1117</f>
        <v>0</v>
      </c>
      <c r="G1117" s="212">
        <v>0</v>
      </c>
      <c r="H1117" s="223">
        <f t="shared" ref="H1117:H1122" si="264">F1117*G1117</f>
        <v>0</v>
      </c>
    </row>
    <row r="1118" spans="1:10" x14ac:dyDescent="0.25">
      <c r="A1118" s="24">
        <f>A$10</f>
        <v>1592</v>
      </c>
      <c r="B1118" s="291">
        <f t="shared" si="261"/>
        <v>3.2425421530479899E-2</v>
      </c>
      <c r="C1118" s="23">
        <f t="shared" si="262"/>
        <v>6</v>
      </c>
      <c r="D1118" s="168">
        <v>0</v>
      </c>
      <c r="E1118" s="169">
        <f t="shared" ref="E1118:E1122" si="265">E764</f>
        <v>4991.6555183946484</v>
      </c>
      <c r="F1118" s="168">
        <f t="shared" si="263"/>
        <v>0</v>
      </c>
      <c r="G1118" s="212">
        <v>6.09</v>
      </c>
      <c r="H1118" s="170">
        <f t="shared" si="264"/>
        <v>0</v>
      </c>
    </row>
    <row r="1119" spans="1:10" x14ac:dyDescent="0.25">
      <c r="A1119" s="24">
        <f>A$11</f>
        <v>1642</v>
      </c>
      <c r="B1119" s="291">
        <f t="shared" si="261"/>
        <v>3.1407035175879394E-2</v>
      </c>
      <c r="C1119" s="23">
        <f t="shared" si="262"/>
        <v>7</v>
      </c>
      <c r="D1119" s="168">
        <v>0</v>
      </c>
      <c r="E1119" s="169">
        <f t="shared" si="265"/>
        <v>4991.6555183946484</v>
      </c>
      <c r="F1119" s="168">
        <f t="shared" si="263"/>
        <v>0</v>
      </c>
      <c r="G1119" s="229">
        <f>'DDS Rates for Amend'!BL9</f>
        <v>6.49</v>
      </c>
      <c r="H1119" s="170">
        <f t="shared" si="264"/>
        <v>0</v>
      </c>
    </row>
    <row r="1120" spans="1:10" x14ac:dyDescent="0.25">
      <c r="A1120" s="24">
        <f>A$12</f>
        <v>1692</v>
      </c>
      <c r="B1120" s="291">
        <f t="shared" si="261"/>
        <v>3.0450669914738125E-2</v>
      </c>
      <c r="C1120" s="23">
        <f t="shared" si="262"/>
        <v>8</v>
      </c>
      <c r="D1120" s="168">
        <v>24</v>
      </c>
      <c r="E1120" s="169">
        <f t="shared" si="265"/>
        <v>3220</v>
      </c>
      <c r="F1120" s="168">
        <f t="shared" si="263"/>
        <v>77280</v>
      </c>
      <c r="G1120" s="229">
        <f>'DDS Rates for Amend'!BL10</f>
        <v>6.75</v>
      </c>
      <c r="H1120" s="170">
        <f t="shared" si="264"/>
        <v>521640</v>
      </c>
      <c r="I1120" s="18">
        <v>2015</v>
      </c>
    </row>
    <row r="1121" spans="1:10" x14ac:dyDescent="0.25">
      <c r="A1121" s="24">
        <f>A$13</f>
        <v>1722</v>
      </c>
      <c r="B1121" s="291">
        <f t="shared" si="261"/>
        <v>1.7730496453900711E-2</v>
      </c>
      <c r="C1121" s="23">
        <f t="shared" si="262"/>
        <v>9</v>
      </c>
      <c r="D1121" s="168">
        <v>34</v>
      </c>
      <c r="E1121" s="169">
        <f t="shared" si="265"/>
        <v>3220</v>
      </c>
      <c r="F1121" s="168">
        <f t="shared" si="263"/>
        <v>109480</v>
      </c>
      <c r="G1121" s="229">
        <f>'DDS Rates for Amend'!BL11</f>
        <v>6.770249999999999</v>
      </c>
      <c r="H1121" s="170">
        <f t="shared" si="264"/>
        <v>741206.96999999986</v>
      </c>
      <c r="I1121" s="353">
        <v>42339</v>
      </c>
    </row>
    <row r="1122" spans="1:10" x14ac:dyDescent="0.25">
      <c r="A1122" s="24">
        <f>A$14</f>
        <v>1752</v>
      </c>
      <c r="B1122" s="291">
        <f t="shared" si="261"/>
        <v>1.7421602787456445E-2</v>
      </c>
      <c r="C1122" s="23">
        <f t="shared" si="262"/>
        <v>10</v>
      </c>
      <c r="D1122" s="168">
        <v>40</v>
      </c>
      <c r="E1122" s="169">
        <f t="shared" si="265"/>
        <v>3220</v>
      </c>
      <c r="F1122" s="168">
        <f t="shared" si="263"/>
        <v>128800</v>
      </c>
      <c r="G1122" s="229">
        <f>'DDS Rates for Amend'!BL12</f>
        <v>6.9191954999999989</v>
      </c>
      <c r="H1122" s="170">
        <f t="shared" si="264"/>
        <v>891192.38039999991</v>
      </c>
    </row>
    <row r="1124" spans="1:10" x14ac:dyDescent="0.25">
      <c r="A1124" s="376" t="s">
        <v>182</v>
      </c>
      <c r="B1124" s="377"/>
      <c r="C1124" s="377"/>
      <c r="D1124" s="377"/>
      <c r="E1124" s="378"/>
      <c r="F1124" s="372"/>
      <c r="G1124" s="372"/>
      <c r="H1124" s="372"/>
      <c r="J1124" s="213"/>
    </row>
    <row r="1125" spans="1:10" x14ac:dyDescent="0.25">
      <c r="A1125" s="289" t="s">
        <v>91</v>
      </c>
      <c r="B1125" s="289" t="s">
        <v>92</v>
      </c>
      <c r="C1125" s="73" t="s">
        <v>312</v>
      </c>
      <c r="D1125" s="160" t="s">
        <v>300</v>
      </c>
      <c r="E1125" s="154" t="s">
        <v>301</v>
      </c>
      <c r="F1125" s="42" t="s">
        <v>304</v>
      </c>
      <c r="G1125" s="43" t="s">
        <v>302</v>
      </c>
      <c r="H1125" s="73" t="s">
        <v>303</v>
      </c>
      <c r="J1125" s="171" t="s">
        <v>47</v>
      </c>
    </row>
    <row r="1126" spans="1:10" x14ac:dyDescent="0.25">
      <c r="A1126" s="24">
        <f>A$5</f>
        <v>1182</v>
      </c>
      <c r="B1126" s="290"/>
      <c r="C1126" s="58">
        <v>1</v>
      </c>
      <c r="D1126" s="36">
        <f>'linked - DO NOT USE or DELETE'!D459</f>
        <v>0</v>
      </c>
      <c r="E1126" s="25">
        <f>IF(F1126=0,0,F1126/D1126)</f>
        <v>0</v>
      </c>
      <c r="F1126" s="36">
        <f>'linked - DO NOT USE or DELETE'!F459</f>
        <v>0</v>
      </c>
      <c r="G1126" s="27">
        <v>0</v>
      </c>
      <c r="H1126" s="37">
        <f>'linked - DO NOT USE or DELETE'!H459</f>
        <v>0</v>
      </c>
      <c r="J1126" s="213"/>
    </row>
    <row r="1127" spans="1:10" x14ac:dyDescent="0.25">
      <c r="A1127" s="24">
        <f>A$6</f>
        <v>1288</v>
      </c>
      <c r="B1127" s="291">
        <f>(A1127-A1126)/A1126</f>
        <v>8.9678510998307953E-2</v>
      </c>
      <c r="C1127" s="61">
        <v>2</v>
      </c>
      <c r="D1127" s="36">
        <f>'linked - DO NOT USE or DELETE'!I459</f>
        <v>0</v>
      </c>
      <c r="E1127" s="25">
        <f>IF(F1127=0,0,F1127/D1127)</f>
        <v>0</v>
      </c>
      <c r="F1127" s="36">
        <f>'linked - DO NOT USE or DELETE'!K459</f>
        <v>0</v>
      </c>
      <c r="G1127" s="27">
        <v>0</v>
      </c>
      <c r="H1127" s="37">
        <f>'linked - DO NOT USE or DELETE'!M459</f>
        <v>0</v>
      </c>
    </row>
    <row r="1128" spans="1:10" x14ac:dyDescent="0.25">
      <c r="A1128" s="24">
        <f>A$7</f>
        <v>1495</v>
      </c>
      <c r="B1128" s="291">
        <f t="shared" ref="B1128:B1135" si="266">(A1128-A1127)/A1127</f>
        <v>0.16071428571428573</v>
      </c>
      <c r="C1128" s="61">
        <v>3</v>
      </c>
      <c r="D1128" s="36">
        <f>'linked - DO NOT USE or DELETE'!N459</f>
        <v>0</v>
      </c>
      <c r="E1128" s="25">
        <f>IF(F1128=0,0,F1128/D1128)</f>
        <v>0</v>
      </c>
      <c r="F1128" s="36">
        <f>'linked - DO NOT USE or DELETE'!P459</f>
        <v>0</v>
      </c>
      <c r="G1128" s="27">
        <v>0</v>
      </c>
      <c r="H1128" s="38">
        <f>'linked - DO NOT USE or DELETE'!R459</f>
        <v>0</v>
      </c>
    </row>
    <row r="1129" spans="1:10" x14ac:dyDescent="0.25">
      <c r="A1129" s="24">
        <f>A$8</f>
        <v>1470</v>
      </c>
      <c r="B1129" s="291">
        <f t="shared" si="266"/>
        <v>-1.6722408026755852E-2</v>
      </c>
      <c r="C1129" s="61">
        <f t="shared" ref="C1129:C1135" si="267">C1128+1</f>
        <v>4</v>
      </c>
      <c r="D1129" s="36">
        <f>'linked - DO NOT USE or DELETE'!S459</f>
        <v>0</v>
      </c>
      <c r="E1129" s="25">
        <f>IF(F1129=0,0,F1129/D1129)</f>
        <v>0</v>
      </c>
      <c r="F1129" s="36">
        <f>'linked - DO NOT USE or DELETE'!U459</f>
        <v>0</v>
      </c>
      <c r="G1129" s="27">
        <v>0</v>
      </c>
      <c r="H1129" s="38">
        <f>'linked - DO NOT USE or DELETE'!W459</f>
        <v>0</v>
      </c>
    </row>
    <row r="1130" spans="1:10" x14ac:dyDescent="0.25">
      <c r="A1130" s="24">
        <f>A$9</f>
        <v>1542</v>
      </c>
      <c r="B1130" s="291">
        <f t="shared" si="266"/>
        <v>4.8979591836734691E-2</v>
      </c>
      <c r="C1130" s="61">
        <f t="shared" si="267"/>
        <v>5</v>
      </c>
      <c r="D1130" s="224">
        <f>D1129*1.0252</f>
        <v>0</v>
      </c>
      <c r="E1130" s="218">
        <v>0</v>
      </c>
      <c r="F1130" s="222">
        <f t="shared" ref="F1130:F1135" si="268">D1130*E1130</f>
        <v>0</v>
      </c>
      <c r="G1130" s="212">
        <v>0</v>
      </c>
      <c r="H1130" s="223">
        <f t="shared" ref="H1130:H1135" si="269">F1130*G1130</f>
        <v>0</v>
      </c>
    </row>
    <row r="1131" spans="1:10" x14ac:dyDescent="0.25">
      <c r="A1131" s="24">
        <f>A$10</f>
        <v>1592</v>
      </c>
      <c r="B1131" s="291">
        <f t="shared" si="266"/>
        <v>3.2425421530479899E-2</v>
      </c>
      <c r="C1131" s="23">
        <f t="shared" si="267"/>
        <v>6</v>
      </c>
      <c r="D1131" s="238">
        <v>4</v>
      </c>
      <c r="E1131" s="167">
        <v>300</v>
      </c>
      <c r="F1131" s="168">
        <f t="shared" si="268"/>
        <v>1200</v>
      </c>
      <c r="G1131" s="212">
        <v>569.42999999999995</v>
      </c>
      <c r="H1131" s="170">
        <f t="shared" si="269"/>
        <v>683315.99999999988</v>
      </c>
    </row>
    <row r="1132" spans="1:10" x14ac:dyDescent="0.25">
      <c r="A1132" s="24">
        <f>A$11</f>
        <v>1642</v>
      </c>
      <c r="B1132" s="291">
        <f t="shared" si="266"/>
        <v>3.1407035175879394E-2</v>
      </c>
      <c r="C1132" s="23">
        <f t="shared" si="267"/>
        <v>7</v>
      </c>
      <c r="D1132" s="238">
        <v>4</v>
      </c>
      <c r="E1132" s="167">
        <f>E1131</f>
        <v>300</v>
      </c>
      <c r="F1132" s="168">
        <f t="shared" si="268"/>
        <v>1200</v>
      </c>
      <c r="G1132" s="229">
        <f>'DDS Rates for Amend'!CE9</f>
        <v>617.76</v>
      </c>
      <c r="H1132" s="170">
        <f t="shared" si="269"/>
        <v>741312</v>
      </c>
    </row>
    <row r="1133" spans="1:10" x14ac:dyDescent="0.25">
      <c r="A1133" s="24">
        <f>A$12</f>
        <v>1692</v>
      </c>
      <c r="B1133" s="291">
        <f t="shared" si="266"/>
        <v>3.0450669914738125E-2</v>
      </c>
      <c r="C1133" s="23">
        <f t="shared" si="267"/>
        <v>8</v>
      </c>
      <c r="D1133" s="238">
        <v>4</v>
      </c>
      <c r="E1133" s="167">
        <f t="shared" ref="E1133:E1135" si="270">E1132</f>
        <v>300</v>
      </c>
      <c r="F1133" s="168">
        <f t="shared" si="268"/>
        <v>1200</v>
      </c>
      <c r="G1133" s="229">
        <f>'DDS Rates for Amend'!CE10</f>
        <v>550.15</v>
      </c>
      <c r="H1133" s="170">
        <f t="shared" si="269"/>
        <v>660180</v>
      </c>
    </row>
    <row r="1134" spans="1:10" x14ac:dyDescent="0.25">
      <c r="A1134" s="24">
        <f>A$13</f>
        <v>1722</v>
      </c>
      <c r="B1134" s="291">
        <f t="shared" si="266"/>
        <v>1.7730496453900711E-2</v>
      </c>
      <c r="C1134" s="23">
        <f t="shared" si="267"/>
        <v>9</v>
      </c>
      <c r="D1134" s="238">
        <v>4</v>
      </c>
      <c r="E1134" s="167">
        <f t="shared" si="270"/>
        <v>300</v>
      </c>
      <c r="F1134" s="168">
        <f t="shared" si="268"/>
        <v>1200</v>
      </c>
      <c r="G1134" s="229">
        <f>'DDS Rates for Amend'!CE11</f>
        <v>606.30999999999995</v>
      </c>
      <c r="H1134" s="170">
        <f t="shared" si="269"/>
        <v>727571.99999999988</v>
      </c>
    </row>
    <row r="1135" spans="1:10" x14ac:dyDescent="0.25">
      <c r="A1135" s="24">
        <f>A$14</f>
        <v>1752</v>
      </c>
      <c r="B1135" s="291">
        <f t="shared" si="266"/>
        <v>1.7421602787456445E-2</v>
      </c>
      <c r="C1135" s="23">
        <f t="shared" si="267"/>
        <v>10</v>
      </c>
      <c r="D1135" s="238">
        <v>4</v>
      </c>
      <c r="E1135" s="167">
        <f t="shared" si="270"/>
        <v>300</v>
      </c>
      <c r="F1135" s="168">
        <f t="shared" si="268"/>
        <v>1200</v>
      </c>
      <c r="G1135" s="229">
        <f>'DDS Rates for Amend'!CE12</f>
        <v>619.64882</v>
      </c>
      <c r="H1135" s="170">
        <f t="shared" si="269"/>
        <v>743578.58400000003</v>
      </c>
      <c r="I1135" s="18" t="s">
        <v>20</v>
      </c>
    </row>
    <row r="1137" spans="1:10" x14ac:dyDescent="0.25">
      <c r="A1137" s="376" t="s">
        <v>183</v>
      </c>
      <c r="B1137" s="377"/>
      <c r="C1137" s="377"/>
      <c r="D1137" s="377"/>
      <c r="E1137" s="378"/>
      <c r="F1137" s="372"/>
      <c r="G1137" s="372"/>
      <c r="H1137" s="372"/>
      <c r="J1137" s="213"/>
    </row>
    <row r="1138" spans="1:10" x14ac:dyDescent="0.25">
      <c r="A1138" s="289" t="s">
        <v>91</v>
      </c>
      <c r="B1138" s="289" t="s">
        <v>92</v>
      </c>
      <c r="C1138" s="73" t="s">
        <v>312</v>
      </c>
      <c r="D1138" s="160" t="s">
        <v>300</v>
      </c>
      <c r="E1138" s="154" t="s">
        <v>301</v>
      </c>
      <c r="F1138" s="42" t="s">
        <v>304</v>
      </c>
      <c r="G1138" s="43" t="s">
        <v>302</v>
      </c>
      <c r="H1138" s="73" t="s">
        <v>303</v>
      </c>
      <c r="J1138" s="171" t="s">
        <v>47</v>
      </c>
    </row>
    <row r="1139" spans="1:10" x14ac:dyDescent="0.25">
      <c r="A1139" s="24">
        <f>A$5</f>
        <v>1182</v>
      </c>
      <c r="B1139" s="290"/>
      <c r="C1139" s="58">
        <v>1</v>
      </c>
      <c r="D1139" s="36">
        <f>'linked - DO NOT USE or DELETE'!D472</f>
        <v>0</v>
      </c>
      <c r="E1139" s="25">
        <f>IF(F1139=0,0,F1139/D1139)</f>
        <v>0</v>
      </c>
      <c r="F1139" s="36">
        <f>'linked - DO NOT USE or DELETE'!F472</f>
        <v>0</v>
      </c>
      <c r="G1139" s="27">
        <v>0</v>
      </c>
      <c r="H1139" s="37">
        <f>'linked - DO NOT USE or DELETE'!H472</f>
        <v>0</v>
      </c>
      <c r="J1139" s="213"/>
    </row>
    <row r="1140" spans="1:10" x14ac:dyDescent="0.25">
      <c r="A1140" s="24">
        <f>A$6</f>
        <v>1288</v>
      </c>
      <c r="B1140" s="291">
        <f>(A1140-A1139)/A1139</f>
        <v>8.9678510998307953E-2</v>
      </c>
      <c r="C1140" s="61">
        <v>2</v>
      </c>
      <c r="D1140" s="36">
        <f>'linked - DO NOT USE or DELETE'!I472</f>
        <v>0</v>
      </c>
      <c r="E1140" s="25">
        <f>IF(F1140=0,0,F1140/D1140)</f>
        <v>0</v>
      </c>
      <c r="F1140" s="36">
        <f>'linked - DO NOT USE or DELETE'!K472</f>
        <v>0</v>
      </c>
      <c r="G1140" s="27">
        <v>0</v>
      </c>
      <c r="H1140" s="37">
        <f>'linked - DO NOT USE or DELETE'!M472</f>
        <v>0</v>
      </c>
    </row>
    <row r="1141" spans="1:10" x14ac:dyDescent="0.25">
      <c r="A1141" s="24">
        <f>A$7</f>
        <v>1495</v>
      </c>
      <c r="B1141" s="291">
        <f t="shared" ref="B1141:B1148" si="271">(A1141-A1140)/A1140</f>
        <v>0.16071428571428573</v>
      </c>
      <c r="C1141" s="61">
        <v>3</v>
      </c>
      <c r="D1141" s="36">
        <f>'linked - DO NOT USE or DELETE'!N472</f>
        <v>0</v>
      </c>
      <c r="E1141" s="25">
        <f>IF(F1141=0,0,F1141/D1141)</f>
        <v>0</v>
      </c>
      <c r="F1141" s="36">
        <f>'linked - DO NOT USE or DELETE'!P472</f>
        <v>0</v>
      </c>
      <c r="G1141" s="27">
        <v>0</v>
      </c>
      <c r="H1141" s="38">
        <f>'linked - DO NOT USE or DELETE'!R472</f>
        <v>0</v>
      </c>
    </row>
    <row r="1142" spans="1:10" x14ac:dyDescent="0.25">
      <c r="A1142" s="24">
        <f>A$8</f>
        <v>1470</v>
      </c>
      <c r="B1142" s="291">
        <f t="shared" si="271"/>
        <v>-1.6722408026755852E-2</v>
      </c>
      <c r="C1142" s="61">
        <f t="shared" ref="C1142:C1148" si="272">C1141+1</f>
        <v>4</v>
      </c>
      <c r="D1142" s="36">
        <f>'linked - DO NOT USE or DELETE'!S472</f>
        <v>0</v>
      </c>
      <c r="E1142" s="25">
        <f>IF(F1142=0,0,F1142/D1142)</f>
        <v>0</v>
      </c>
      <c r="F1142" s="36">
        <f>'linked - DO NOT USE or DELETE'!U472</f>
        <v>0</v>
      </c>
      <c r="G1142" s="27">
        <v>0</v>
      </c>
      <c r="H1142" s="38">
        <f>'linked - DO NOT USE or DELETE'!W472</f>
        <v>0</v>
      </c>
    </row>
    <row r="1143" spans="1:10" x14ac:dyDescent="0.25">
      <c r="A1143" s="24">
        <f>A$9</f>
        <v>1542</v>
      </c>
      <c r="B1143" s="291">
        <f t="shared" si="271"/>
        <v>4.8979591836734691E-2</v>
      </c>
      <c r="C1143" s="61">
        <f t="shared" si="272"/>
        <v>5</v>
      </c>
      <c r="D1143" s="224">
        <f>D1142*1.0252</f>
        <v>0</v>
      </c>
      <c r="E1143" s="218">
        <v>0</v>
      </c>
      <c r="F1143" s="222">
        <f t="shared" ref="F1143:F1148" si="273">D1143*E1143</f>
        <v>0</v>
      </c>
      <c r="G1143" s="212">
        <v>0</v>
      </c>
      <c r="H1143" s="223">
        <f t="shared" ref="H1143:H1148" si="274">F1143*G1143</f>
        <v>0</v>
      </c>
    </row>
    <row r="1144" spans="1:10" x14ac:dyDescent="0.25">
      <c r="A1144" s="24">
        <f>A$10</f>
        <v>1592</v>
      </c>
      <c r="B1144" s="291">
        <f t="shared" si="271"/>
        <v>3.2425421530479899E-2</v>
      </c>
      <c r="C1144" s="23">
        <f t="shared" si="272"/>
        <v>6</v>
      </c>
      <c r="D1144" s="166">
        <v>6</v>
      </c>
      <c r="E1144" s="167">
        <v>300</v>
      </c>
      <c r="F1144" s="168">
        <f t="shared" si="273"/>
        <v>1800</v>
      </c>
      <c r="G1144" s="212">
        <v>531.04</v>
      </c>
      <c r="H1144" s="170">
        <f t="shared" si="274"/>
        <v>955871.99999999988</v>
      </c>
    </row>
    <row r="1145" spans="1:10" x14ac:dyDescent="0.25">
      <c r="A1145" s="24">
        <f>A$11</f>
        <v>1642</v>
      </c>
      <c r="B1145" s="291">
        <f t="shared" si="271"/>
        <v>3.1407035175879394E-2</v>
      </c>
      <c r="C1145" s="23">
        <f t="shared" si="272"/>
        <v>7</v>
      </c>
      <c r="D1145" s="166">
        <v>6</v>
      </c>
      <c r="E1145" s="167">
        <f>E1144</f>
        <v>300</v>
      </c>
      <c r="F1145" s="168">
        <f t="shared" si="273"/>
        <v>1800</v>
      </c>
      <c r="G1145" s="229">
        <f>'DDS Rates for Amend'!CJ9</f>
        <v>575.98</v>
      </c>
      <c r="H1145" s="170">
        <f t="shared" si="274"/>
        <v>1036764</v>
      </c>
    </row>
    <row r="1146" spans="1:10" x14ac:dyDescent="0.25">
      <c r="A1146" s="24">
        <f>A$12</f>
        <v>1692</v>
      </c>
      <c r="B1146" s="291">
        <f t="shared" si="271"/>
        <v>3.0450669914738125E-2</v>
      </c>
      <c r="C1146" s="23">
        <f t="shared" si="272"/>
        <v>8</v>
      </c>
      <c r="D1146" s="166">
        <v>6</v>
      </c>
      <c r="E1146" s="167">
        <f t="shared" ref="E1146:E1148" si="275">E1145</f>
        <v>300</v>
      </c>
      <c r="F1146" s="168">
        <f t="shared" si="273"/>
        <v>1800</v>
      </c>
      <c r="G1146" s="229">
        <f>'DDS Rates for Amend'!CJ10</f>
        <v>482.19</v>
      </c>
      <c r="H1146" s="170">
        <f t="shared" si="274"/>
        <v>867942</v>
      </c>
    </row>
    <row r="1147" spans="1:10" x14ac:dyDescent="0.25">
      <c r="A1147" s="24">
        <f>A$13</f>
        <v>1722</v>
      </c>
      <c r="B1147" s="291">
        <f t="shared" si="271"/>
        <v>1.7730496453900711E-2</v>
      </c>
      <c r="C1147" s="23">
        <f t="shared" si="272"/>
        <v>9</v>
      </c>
      <c r="D1147" s="166">
        <v>6</v>
      </c>
      <c r="E1147" s="167">
        <f t="shared" si="275"/>
        <v>300</v>
      </c>
      <c r="F1147" s="168">
        <f t="shared" si="273"/>
        <v>1800</v>
      </c>
      <c r="G1147" s="229">
        <f>'DDS Rates for Amend'!CJ11</f>
        <v>507.17</v>
      </c>
      <c r="H1147" s="170">
        <f t="shared" si="274"/>
        <v>912906</v>
      </c>
    </row>
    <row r="1148" spans="1:10" x14ac:dyDescent="0.25">
      <c r="A1148" s="24">
        <f>A$14</f>
        <v>1752</v>
      </c>
      <c r="B1148" s="291">
        <f t="shared" si="271"/>
        <v>1.7421602787456445E-2</v>
      </c>
      <c r="C1148" s="23">
        <f t="shared" si="272"/>
        <v>10</v>
      </c>
      <c r="D1148" s="166">
        <v>6</v>
      </c>
      <c r="E1148" s="167">
        <f t="shared" si="275"/>
        <v>300</v>
      </c>
      <c r="F1148" s="168">
        <f t="shared" si="273"/>
        <v>1800</v>
      </c>
      <c r="G1148" s="229">
        <f>'DDS Rates for Amend'!CJ12</f>
        <v>518.32774000000006</v>
      </c>
      <c r="H1148" s="170">
        <f t="shared" si="274"/>
        <v>932989.93200000015</v>
      </c>
    </row>
    <row r="1150" spans="1:10" x14ac:dyDescent="0.25">
      <c r="A1150" s="376" t="s">
        <v>184</v>
      </c>
      <c r="B1150" s="377"/>
      <c r="C1150" s="377"/>
      <c r="D1150" s="377"/>
      <c r="E1150" s="378"/>
      <c r="F1150" s="372"/>
      <c r="G1150" s="372"/>
      <c r="H1150" s="372"/>
      <c r="J1150" s="213"/>
    </row>
    <row r="1151" spans="1:10" x14ac:dyDescent="0.25">
      <c r="A1151" s="289" t="s">
        <v>91</v>
      </c>
      <c r="B1151" s="289" t="s">
        <v>92</v>
      </c>
      <c r="C1151" s="73" t="s">
        <v>312</v>
      </c>
      <c r="D1151" s="160" t="s">
        <v>300</v>
      </c>
      <c r="E1151" s="154" t="s">
        <v>301</v>
      </c>
      <c r="F1151" s="42" t="s">
        <v>304</v>
      </c>
      <c r="G1151" s="43" t="s">
        <v>302</v>
      </c>
      <c r="H1151" s="73" t="s">
        <v>303</v>
      </c>
      <c r="J1151" s="213"/>
    </row>
    <row r="1152" spans="1:10" x14ac:dyDescent="0.25">
      <c r="A1152" s="24">
        <f>A$5</f>
        <v>1182</v>
      </c>
      <c r="B1152" s="290"/>
      <c r="C1152" s="58">
        <v>1</v>
      </c>
      <c r="D1152" s="36">
        <f>'linked - DO NOT USE or DELETE'!D485</f>
        <v>0</v>
      </c>
      <c r="E1152" s="25">
        <f>IF(F1152=0,0,F1152/D1152)</f>
        <v>0</v>
      </c>
      <c r="F1152" s="36">
        <f>'linked - DO NOT USE or DELETE'!F485</f>
        <v>0</v>
      </c>
      <c r="G1152" s="27">
        <v>0</v>
      </c>
      <c r="H1152" s="37">
        <f>'linked - DO NOT USE or DELETE'!H485</f>
        <v>0</v>
      </c>
      <c r="J1152" s="213"/>
    </row>
    <row r="1153" spans="1:10" x14ac:dyDescent="0.25">
      <c r="A1153" s="24">
        <f>A$6</f>
        <v>1288</v>
      </c>
      <c r="B1153" s="291">
        <f>(A1153-A1152)/A1152</f>
        <v>8.9678510998307953E-2</v>
      </c>
      <c r="C1153" s="61">
        <v>2</v>
      </c>
      <c r="D1153" s="36">
        <f>'linked - DO NOT USE or DELETE'!I485</f>
        <v>0</v>
      </c>
      <c r="E1153" s="25">
        <f>IF(F1153=0,0,F1153/D1153)</f>
        <v>0</v>
      </c>
      <c r="F1153" s="36">
        <f>'linked - DO NOT USE or DELETE'!K485</f>
        <v>0</v>
      </c>
      <c r="G1153" s="27">
        <v>0</v>
      </c>
      <c r="H1153" s="37">
        <f>'linked - DO NOT USE or DELETE'!M485</f>
        <v>0</v>
      </c>
    </row>
    <row r="1154" spans="1:10" x14ac:dyDescent="0.25">
      <c r="A1154" s="24">
        <f>A$7</f>
        <v>1495</v>
      </c>
      <c r="B1154" s="291">
        <f t="shared" ref="B1154:B1161" si="276">(A1154-A1153)/A1153</f>
        <v>0.16071428571428573</v>
      </c>
      <c r="C1154" s="61">
        <v>3</v>
      </c>
      <c r="D1154" s="36">
        <f>'linked - DO NOT USE or DELETE'!N485</f>
        <v>0</v>
      </c>
      <c r="E1154" s="25">
        <f>IF(F1154=0,0,F1154/D1154)</f>
        <v>0</v>
      </c>
      <c r="F1154" s="36">
        <f>'linked - DO NOT USE or DELETE'!P485</f>
        <v>0</v>
      </c>
      <c r="G1154" s="27">
        <v>0</v>
      </c>
      <c r="H1154" s="38">
        <f>'linked - DO NOT USE or DELETE'!R485</f>
        <v>0</v>
      </c>
      <c r="J1154" s="171"/>
    </row>
    <row r="1155" spans="1:10" x14ac:dyDescent="0.25">
      <c r="A1155" s="24">
        <f>A$8</f>
        <v>1470</v>
      </c>
      <c r="B1155" s="291">
        <f t="shared" si="276"/>
        <v>-1.6722408026755852E-2</v>
      </c>
      <c r="C1155" s="61">
        <f t="shared" ref="C1155:C1161" si="277">C1154+1</f>
        <v>4</v>
      </c>
      <c r="D1155" s="36">
        <f>'linked - DO NOT USE or DELETE'!S485</f>
        <v>0</v>
      </c>
      <c r="E1155" s="25">
        <f>IF(F1155=0,0,F1155/D1155)</f>
        <v>0</v>
      </c>
      <c r="F1155" s="36">
        <f>'linked - DO NOT USE or DELETE'!U485</f>
        <v>0</v>
      </c>
      <c r="G1155" s="27">
        <v>0</v>
      </c>
      <c r="H1155" s="38">
        <f>'linked - DO NOT USE or DELETE'!W485</f>
        <v>0</v>
      </c>
    </row>
    <row r="1156" spans="1:10" x14ac:dyDescent="0.25">
      <c r="A1156" s="24">
        <f>A$9</f>
        <v>1542</v>
      </c>
      <c r="B1156" s="291">
        <f t="shared" si="276"/>
        <v>4.8979591836734691E-2</v>
      </c>
      <c r="C1156" s="61">
        <f t="shared" si="277"/>
        <v>5</v>
      </c>
      <c r="D1156" s="224">
        <f>D1155*1.0252</f>
        <v>0</v>
      </c>
      <c r="E1156" s="218">
        <v>0</v>
      </c>
      <c r="F1156" s="222">
        <f t="shared" ref="F1156:F1161" si="278">D1156*E1156</f>
        <v>0</v>
      </c>
      <c r="G1156" s="212">
        <v>0</v>
      </c>
      <c r="H1156" s="223">
        <f t="shared" ref="H1156:H1161" si="279">F1156*G1156</f>
        <v>0</v>
      </c>
    </row>
    <row r="1157" spans="1:10" x14ac:dyDescent="0.25">
      <c r="A1157" s="24">
        <f>A$10</f>
        <v>1592</v>
      </c>
      <c r="B1157" s="291">
        <f t="shared" si="276"/>
        <v>3.2425421530479899E-2</v>
      </c>
      <c r="C1157" s="23">
        <f t="shared" si="277"/>
        <v>6</v>
      </c>
      <c r="D1157" s="168">
        <v>3</v>
      </c>
      <c r="E1157" s="218">
        <v>300</v>
      </c>
      <c r="F1157" s="168">
        <f t="shared" si="278"/>
        <v>900</v>
      </c>
      <c r="G1157" s="212">
        <v>553.79</v>
      </c>
      <c r="H1157" s="170">
        <f t="shared" si="279"/>
        <v>498410.99999999994</v>
      </c>
    </row>
    <row r="1158" spans="1:10" x14ac:dyDescent="0.25">
      <c r="A1158" s="24">
        <f>A$11</f>
        <v>1642</v>
      </c>
      <c r="B1158" s="291">
        <f t="shared" si="276"/>
        <v>3.1407035175879394E-2</v>
      </c>
      <c r="C1158" s="23">
        <f t="shared" si="277"/>
        <v>7</v>
      </c>
      <c r="D1158" s="168">
        <v>4</v>
      </c>
      <c r="E1158" s="218">
        <f>E1157*1.02</f>
        <v>306</v>
      </c>
      <c r="F1158" s="168">
        <f t="shared" si="278"/>
        <v>1224</v>
      </c>
      <c r="G1158" s="229">
        <f>'DDS Rates for Amend'!BS9</f>
        <v>623</v>
      </c>
      <c r="H1158" s="170">
        <f t="shared" si="279"/>
        <v>762552</v>
      </c>
    </row>
    <row r="1159" spans="1:10" x14ac:dyDescent="0.25">
      <c r="A1159" s="24">
        <f>A$12</f>
        <v>1692</v>
      </c>
      <c r="B1159" s="291">
        <f t="shared" si="276"/>
        <v>3.0450669914738125E-2</v>
      </c>
      <c r="C1159" s="23">
        <f t="shared" si="277"/>
        <v>8</v>
      </c>
      <c r="D1159" s="168">
        <v>9</v>
      </c>
      <c r="E1159" s="218">
        <f t="shared" ref="E1159:E1161" si="280">E1158*1.02</f>
        <v>312.12</v>
      </c>
      <c r="F1159" s="168">
        <f t="shared" si="278"/>
        <v>2809.08</v>
      </c>
      <c r="G1159" s="229">
        <f>'DDS Rates for Amend'!BS10</f>
        <v>526.66</v>
      </c>
      <c r="H1159" s="170">
        <f t="shared" si="279"/>
        <v>1479430.0728</v>
      </c>
      <c r="I1159" s="18">
        <v>2015</v>
      </c>
    </row>
    <row r="1160" spans="1:10" x14ac:dyDescent="0.25">
      <c r="A1160" s="24">
        <f>A$13</f>
        <v>1722</v>
      </c>
      <c r="B1160" s="291">
        <f t="shared" si="276"/>
        <v>1.7730496453900711E-2</v>
      </c>
      <c r="C1160" s="23">
        <f t="shared" si="277"/>
        <v>9</v>
      </c>
      <c r="D1160" s="168">
        <v>9</v>
      </c>
      <c r="E1160" s="218">
        <f t="shared" si="280"/>
        <v>318.36240000000004</v>
      </c>
      <c r="F1160" s="168">
        <f t="shared" si="278"/>
        <v>2865.2616000000003</v>
      </c>
      <c r="G1160" s="229">
        <f>'DDS Rates for Amend'!BS11</f>
        <v>559.1</v>
      </c>
      <c r="H1160" s="170">
        <f t="shared" si="279"/>
        <v>1601967.7605600003</v>
      </c>
    </row>
    <row r="1161" spans="1:10" x14ac:dyDescent="0.25">
      <c r="A1161" s="24">
        <f>A$14</f>
        <v>1752</v>
      </c>
      <c r="B1161" s="291">
        <f t="shared" si="276"/>
        <v>1.7421602787456445E-2</v>
      </c>
      <c r="C1161" s="23">
        <f t="shared" si="277"/>
        <v>10</v>
      </c>
      <c r="D1161" s="168">
        <v>9</v>
      </c>
      <c r="E1161" s="218">
        <f t="shared" si="280"/>
        <v>324.72964800000005</v>
      </c>
      <c r="F1161" s="168">
        <f t="shared" si="278"/>
        <v>2922.5668320000004</v>
      </c>
      <c r="G1161" s="229">
        <f>'DDS Rates for Amend'!BS12</f>
        <v>571.40020000000004</v>
      </c>
      <c r="H1161" s="170">
        <f t="shared" si="279"/>
        <v>1669955.2723181667</v>
      </c>
    </row>
    <row r="1163" spans="1:10" x14ac:dyDescent="0.25">
      <c r="A1163" s="376" t="s">
        <v>185</v>
      </c>
      <c r="B1163" s="377"/>
      <c r="C1163" s="377"/>
      <c r="D1163" s="377"/>
      <c r="E1163" s="378"/>
      <c r="F1163" s="372"/>
      <c r="G1163" s="372"/>
      <c r="H1163" s="372"/>
      <c r="J1163" s="213"/>
    </row>
    <row r="1164" spans="1:10" x14ac:dyDescent="0.25">
      <c r="A1164" s="289" t="s">
        <v>91</v>
      </c>
      <c r="B1164" s="289" t="s">
        <v>92</v>
      </c>
      <c r="C1164" s="73" t="s">
        <v>312</v>
      </c>
      <c r="D1164" s="160" t="s">
        <v>300</v>
      </c>
      <c r="E1164" s="154" t="s">
        <v>301</v>
      </c>
      <c r="F1164" s="42" t="s">
        <v>304</v>
      </c>
      <c r="G1164" s="43" t="s">
        <v>302</v>
      </c>
      <c r="H1164" s="73" t="s">
        <v>303</v>
      </c>
      <c r="J1164" s="213"/>
    </row>
    <row r="1165" spans="1:10" x14ac:dyDescent="0.25">
      <c r="A1165" s="24">
        <f>A$5</f>
        <v>1182</v>
      </c>
      <c r="B1165" s="290"/>
      <c r="C1165" s="58">
        <v>1</v>
      </c>
      <c r="D1165" s="36">
        <f>'linked - DO NOT USE or DELETE'!D498</f>
        <v>0</v>
      </c>
      <c r="E1165" s="25">
        <f>IF(F1165=0,0,F1165/D1165)</f>
        <v>0</v>
      </c>
      <c r="F1165" s="36">
        <f>'linked - DO NOT USE or DELETE'!F498</f>
        <v>0</v>
      </c>
      <c r="G1165" s="27">
        <v>0</v>
      </c>
      <c r="H1165" s="37">
        <f>'linked - DO NOT USE or DELETE'!H498</f>
        <v>0</v>
      </c>
      <c r="J1165" s="213"/>
    </row>
    <row r="1166" spans="1:10" x14ac:dyDescent="0.25">
      <c r="A1166" s="24">
        <f>A$6</f>
        <v>1288</v>
      </c>
      <c r="B1166" s="291">
        <f>(A1166-A1165)/A1165</f>
        <v>8.9678510998307953E-2</v>
      </c>
      <c r="C1166" s="61">
        <v>2</v>
      </c>
      <c r="D1166" s="36">
        <f>'linked - DO NOT USE or DELETE'!I498</f>
        <v>0</v>
      </c>
      <c r="E1166" s="25">
        <f>IF(F1166=0,0,F1166/D1166)</f>
        <v>0</v>
      </c>
      <c r="F1166" s="36">
        <f>'linked - DO NOT USE or DELETE'!K498</f>
        <v>0</v>
      </c>
      <c r="G1166" s="27">
        <v>0</v>
      </c>
      <c r="H1166" s="37">
        <f>'linked - DO NOT USE or DELETE'!M498</f>
        <v>0</v>
      </c>
    </row>
    <row r="1167" spans="1:10" x14ac:dyDescent="0.25">
      <c r="A1167" s="24">
        <f>A$7</f>
        <v>1495</v>
      </c>
      <c r="B1167" s="291">
        <f t="shared" ref="B1167:B1174" si="281">(A1167-A1166)/A1166</f>
        <v>0.16071428571428573</v>
      </c>
      <c r="C1167" s="61">
        <v>3</v>
      </c>
      <c r="D1167" s="36">
        <f>'linked - DO NOT USE or DELETE'!N498</f>
        <v>0</v>
      </c>
      <c r="E1167" s="25">
        <f>IF(F1167=0,0,F1167/D1167)</f>
        <v>0</v>
      </c>
      <c r="F1167" s="36">
        <f>'linked - DO NOT USE or DELETE'!P498</f>
        <v>0</v>
      </c>
      <c r="G1167" s="27">
        <v>0</v>
      </c>
      <c r="H1167" s="38">
        <f>'linked - DO NOT USE or DELETE'!R498</f>
        <v>0</v>
      </c>
      <c r="J1167" s="171"/>
    </row>
    <row r="1168" spans="1:10" x14ac:dyDescent="0.25">
      <c r="A1168" s="24">
        <f>A$8</f>
        <v>1470</v>
      </c>
      <c r="B1168" s="291">
        <f t="shared" si="281"/>
        <v>-1.6722408026755852E-2</v>
      </c>
      <c r="C1168" s="61">
        <f t="shared" ref="C1168:C1174" si="282">C1167+1</f>
        <v>4</v>
      </c>
      <c r="D1168" s="36">
        <f>'linked - DO NOT USE or DELETE'!S498</f>
        <v>0</v>
      </c>
      <c r="E1168" s="25">
        <f>IF(F1168=0,0,F1168/D1168)</f>
        <v>0</v>
      </c>
      <c r="F1168" s="36">
        <f>'linked - DO NOT USE or DELETE'!U498</f>
        <v>0</v>
      </c>
      <c r="G1168" s="27">
        <v>0</v>
      </c>
      <c r="H1168" s="38">
        <f>'linked - DO NOT USE or DELETE'!W498</f>
        <v>0</v>
      </c>
    </row>
    <row r="1169" spans="1:10" x14ac:dyDescent="0.25">
      <c r="A1169" s="24">
        <f>A$9</f>
        <v>1542</v>
      </c>
      <c r="B1169" s="291">
        <f t="shared" si="281"/>
        <v>4.8979591836734691E-2</v>
      </c>
      <c r="C1169" s="61">
        <f t="shared" si="282"/>
        <v>5</v>
      </c>
      <c r="D1169" s="224">
        <f>D1168*1.0252</f>
        <v>0</v>
      </c>
      <c r="E1169" s="218">
        <v>0</v>
      </c>
      <c r="F1169" s="222">
        <f t="shared" ref="F1169:F1174" si="283">D1169*E1169</f>
        <v>0</v>
      </c>
      <c r="G1169" s="212">
        <v>0</v>
      </c>
      <c r="H1169" s="223">
        <f t="shared" ref="H1169:H1174" si="284">F1169*G1169</f>
        <v>0</v>
      </c>
    </row>
    <row r="1170" spans="1:10" x14ac:dyDescent="0.25">
      <c r="A1170" s="24">
        <f>A$10</f>
        <v>1592</v>
      </c>
      <c r="B1170" s="291">
        <f t="shared" si="281"/>
        <v>3.2425421530479899E-2</v>
      </c>
      <c r="C1170" s="23">
        <f t="shared" si="282"/>
        <v>6</v>
      </c>
      <c r="D1170" s="168">
        <f>D1157</f>
        <v>3</v>
      </c>
      <c r="E1170" s="218">
        <v>300</v>
      </c>
      <c r="F1170" s="168">
        <f t="shared" si="283"/>
        <v>900</v>
      </c>
      <c r="G1170" s="212">
        <v>574.13</v>
      </c>
      <c r="H1170" s="170">
        <f t="shared" si="284"/>
        <v>516717</v>
      </c>
    </row>
    <row r="1171" spans="1:10" x14ac:dyDescent="0.25">
      <c r="A1171" s="24">
        <f>A$11</f>
        <v>1642</v>
      </c>
      <c r="B1171" s="291">
        <f t="shared" si="281"/>
        <v>3.1407035175879394E-2</v>
      </c>
      <c r="C1171" s="23">
        <f t="shared" si="282"/>
        <v>7</v>
      </c>
      <c r="D1171" s="168">
        <f t="shared" ref="D1171" si="285">D1158</f>
        <v>4</v>
      </c>
      <c r="E1171" s="218">
        <f>E1170*1.02</f>
        <v>306</v>
      </c>
      <c r="F1171" s="168">
        <f t="shared" si="283"/>
        <v>1224</v>
      </c>
      <c r="G1171" s="229">
        <f>'DDS Rates for Amend'!BS9</f>
        <v>623</v>
      </c>
      <c r="H1171" s="170">
        <f t="shared" si="284"/>
        <v>762552</v>
      </c>
    </row>
    <row r="1172" spans="1:10" x14ac:dyDescent="0.25">
      <c r="A1172" s="24">
        <f>A$12</f>
        <v>1692</v>
      </c>
      <c r="B1172" s="291">
        <f t="shared" si="281"/>
        <v>3.0450669914738125E-2</v>
      </c>
      <c r="C1172" s="23">
        <f t="shared" si="282"/>
        <v>8</v>
      </c>
      <c r="D1172" s="168">
        <v>6</v>
      </c>
      <c r="E1172" s="218">
        <f t="shared" ref="E1172:E1174" si="286">E1171*1.02</f>
        <v>312.12</v>
      </c>
      <c r="F1172" s="168">
        <f t="shared" si="283"/>
        <v>1872.72</v>
      </c>
      <c r="G1172" s="229">
        <f>'DDS Rates for Amend'!BS10</f>
        <v>526.66</v>
      </c>
      <c r="H1172" s="170">
        <f t="shared" si="284"/>
        <v>986286.71519999998</v>
      </c>
      <c r="I1172" s="18">
        <v>2015</v>
      </c>
    </row>
    <row r="1173" spans="1:10" x14ac:dyDescent="0.25">
      <c r="A1173" s="24">
        <f>A$13</f>
        <v>1722</v>
      </c>
      <c r="B1173" s="291">
        <f t="shared" si="281"/>
        <v>1.7730496453900711E-2</v>
      </c>
      <c r="C1173" s="23">
        <f t="shared" si="282"/>
        <v>9</v>
      </c>
      <c r="D1173" s="168">
        <v>6</v>
      </c>
      <c r="E1173" s="218">
        <f t="shared" si="286"/>
        <v>318.36240000000004</v>
      </c>
      <c r="F1173" s="168">
        <f t="shared" si="283"/>
        <v>1910.1744000000003</v>
      </c>
      <c r="G1173" s="229">
        <f>'DDS Rates for Amend'!BS11</f>
        <v>559.1</v>
      </c>
      <c r="H1173" s="170">
        <f t="shared" si="284"/>
        <v>1067978.5070400003</v>
      </c>
    </row>
    <row r="1174" spans="1:10" x14ac:dyDescent="0.25">
      <c r="A1174" s="24">
        <f>A$14</f>
        <v>1752</v>
      </c>
      <c r="B1174" s="291">
        <f t="shared" si="281"/>
        <v>1.7421602787456445E-2</v>
      </c>
      <c r="C1174" s="23">
        <f t="shared" si="282"/>
        <v>10</v>
      </c>
      <c r="D1174" s="168">
        <v>6</v>
      </c>
      <c r="E1174" s="218">
        <f t="shared" si="286"/>
        <v>324.72964800000005</v>
      </c>
      <c r="F1174" s="168">
        <f t="shared" si="283"/>
        <v>1948.3778880000004</v>
      </c>
      <c r="G1174" s="229">
        <f>'DDS Rates for Amend'!BS12</f>
        <v>571.40020000000004</v>
      </c>
      <c r="H1174" s="170">
        <f t="shared" si="284"/>
        <v>1113303.514878778</v>
      </c>
    </row>
    <row r="1176" spans="1:10" x14ac:dyDescent="0.25">
      <c r="A1176" s="373" t="s">
        <v>84</v>
      </c>
      <c r="B1176" s="374"/>
      <c r="C1176" s="374"/>
      <c r="D1176" s="374"/>
      <c r="E1176" s="375"/>
      <c r="F1176" s="372"/>
      <c r="G1176" s="372"/>
      <c r="H1176" s="372"/>
    </row>
    <row r="1177" spans="1:10" x14ac:dyDescent="0.25">
      <c r="A1177" s="289" t="s">
        <v>91</v>
      </c>
      <c r="B1177" s="289" t="s">
        <v>92</v>
      </c>
      <c r="C1177" s="73" t="s">
        <v>312</v>
      </c>
      <c r="D1177" s="160" t="s">
        <v>300</v>
      </c>
      <c r="E1177" s="154" t="s">
        <v>301</v>
      </c>
      <c r="F1177" s="42" t="s">
        <v>304</v>
      </c>
      <c r="G1177" s="43" t="s">
        <v>302</v>
      </c>
      <c r="H1177" s="73" t="s">
        <v>303</v>
      </c>
      <c r="J1177" s="171" t="s">
        <v>47</v>
      </c>
    </row>
    <row r="1178" spans="1:10" x14ac:dyDescent="0.25">
      <c r="A1178" s="24">
        <f>A$5</f>
        <v>1182</v>
      </c>
      <c r="B1178" s="290"/>
      <c r="C1178" s="58">
        <v>1</v>
      </c>
      <c r="D1178" s="36">
        <f>'linked - DO NOT USE or DELETE'!D511</f>
        <v>0</v>
      </c>
      <c r="E1178" s="25">
        <f>IF(F1178=0,0,F1178/D1178)</f>
        <v>0</v>
      </c>
      <c r="F1178" s="36">
        <f>'linked - DO NOT USE or DELETE'!F511</f>
        <v>0</v>
      </c>
      <c r="G1178" s="27">
        <v>0</v>
      </c>
      <c r="H1178" s="37">
        <f>'linked - DO NOT USE or DELETE'!H511</f>
        <v>0</v>
      </c>
    </row>
    <row r="1179" spans="1:10" x14ac:dyDescent="0.25">
      <c r="A1179" s="24">
        <f>A$6</f>
        <v>1288</v>
      </c>
      <c r="B1179" s="291">
        <f>(A1179-A1178)/A1178</f>
        <v>8.9678510998307953E-2</v>
      </c>
      <c r="C1179" s="61">
        <v>2</v>
      </c>
      <c r="D1179" s="36">
        <f>'linked - DO NOT USE or DELETE'!I511</f>
        <v>0</v>
      </c>
      <c r="E1179" s="25">
        <f>IF(F1179=0,0,F1179/D1179)</f>
        <v>0</v>
      </c>
      <c r="F1179" s="36">
        <f>'linked - DO NOT USE or DELETE'!K511</f>
        <v>0</v>
      </c>
      <c r="G1179" s="27">
        <v>0</v>
      </c>
      <c r="H1179" s="37">
        <f>'linked - DO NOT USE or DELETE'!M511</f>
        <v>0</v>
      </c>
    </row>
    <row r="1180" spans="1:10" x14ac:dyDescent="0.25">
      <c r="A1180" s="24">
        <f>A$7</f>
        <v>1495</v>
      </c>
      <c r="B1180" s="291">
        <f t="shared" ref="B1180:B1187" si="287">(A1180-A1179)/A1179</f>
        <v>0.16071428571428573</v>
      </c>
      <c r="C1180" s="61">
        <v>3</v>
      </c>
      <c r="D1180" s="36">
        <f>'linked - DO NOT USE or DELETE'!N511</f>
        <v>0</v>
      </c>
      <c r="E1180" s="25">
        <f>IF(F1180=0,0,F1180/D1180)</f>
        <v>0</v>
      </c>
      <c r="F1180" s="36">
        <f>'linked - DO NOT USE or DELETE'!P511</f>
        <v>0</v>
      </c>
      <c r="G1180" s="27">
        <v>0</v>
      </c>
      <c r="H1180" s="38">
        <f>'linked - DO NOT USE or DELETE'!R511</f>
        <v>0</v>
      </c>
    </row>
    <row r="1181" spans="1:10" x14ac:dyDescent="0.25">
      <c r="A1181" s="24">
        <f>A$8</f>
        <v>1470</v>
      </c>
      <c r="B1181" s="291">
        <f t="shared" si="287"/>
        <v>-1.6722408026755852E-2</v>
      </c>
      <c r="C1181" s="61">
        <f t="shared" ref="C1181:C1187" si="288">C1180+1</f>
        <v>4</v>
      </c>
      <c r="D1181" s="36">
        <f>'linked - DO NOT USE or DELETE'!S511</f>
        <v>0</v>
      </c>
      <c r="E1181" s="25">
        <f>IF(F1181=0,0,F1181/D1181)</f>
        <v>0</v>
      </c>
      <c r="F1181" s="36">
        <f>'linked - DO NOT USE or DELETE'!U511</f>
        <v>0</v>
      </c>
      <c r="G1181" s="27">
        <v>0</v>
      </c>
      <c r="H1181" s="38">
        <f>'linked - DO NOT USE or DELETE'!W511</f>
        <v>0</v>
      </c>
    </row>
    <row r="1182" spans="1:10" x14ac:dyDescent="0.25">
      <c r="A1182" s="24">
        <f>A$9</f>
        <v>1542</v>
      </c>
      <c r="B1182" s="291">
        <f t="shared" si="287"/>
        <v>4.8979591836734691E-2</v>
      </c>
      <c r="C1182" s="61">
        <f t="shared" si="288"/>
        <v>5</v>
      </c>
      <c r="D1182" s="29">
        <f>D1181*1.0252</f>
        <v>0</v>
      </c>
      <c r="E1182" s="26">
        <v>0</v>
      </c>
      <c r="F1182" s="24">
        <f t="shared" ref="F1182:F1187" si="289">D1182*E1182</f>
        <v>0</v>
      </c>
      <c r="G1182" s="27">
        <v>0</v>
      </c>
      <c r="H1182" s="38">
        <f t="shared" ref="H1182:H1187" si="290">F1182*G1182</f>
        <v>0</v>
      </c>
    </row>
    <row r="1183" spans="1:10" x14ac:dyDescent="0.25">
      <c r="A1183" s="24">
        <f>A$10</f>
        <v>1592</v>
      </c>
      <c r="B1183" s="291">
        <f t="shared" si="287"/>
        <v>3.2425421530479899E-2</v>
      </c>
      <c r="C1183" s="23">
        <f t="shared" si="288"/>
        <v>6</v>
      </c>
      <c r="D1183" s="29">
        <v>0</v>
      </c>
      <c r="E1183" s="26">
        <v>0</v>
      </c>
      <c r="F1183" s="24">
        <f t="shared" si="289"/>
        <v>0</v>
      </c>
      <c r="G1183" s="27">
        <v>0</v>
      </c>
      <c r="H1183" s="38">
        <f t="shared" si="290"/>
        <v>0</v>
      </c>
    </row>
    <row r="1184" spans="1:10" x14ac:dyDescent="0.25">
      <c r="A1184" s="24">
        <f>A$11</f>
        <v>1642</v>
      </c>
      <c r="B1184" s="291">
        <f t="shared" si="287"/>
        <v>3.1407035175879394E-2</v>
      </c>
      <c r="C1184" s="23">
        <f t="shared" si="288"/>
        <v>7</v>
      </c>
      <c r="D1184" s="29">
        <v>0</v>
      </c>
      <c r="E1184" s="26">
        <v>0</v>
      </c>
      <c r="F1184" s="168">
        <f t="shared" si="289"/>
        <v>0</v>
      </c>
      <c r="G1184" s="229">
        <f>'DDS Rates for Amend'!CN9</f>
        <v>0</v>
      </c>
      <c r="H1184" s="170">
        <f t="shared" si="290"/>
        <v>0</v>
      </c>
    </row>
    <row r="1185" spans="1:10" x14ac:dyDescent="0.25">
      <c r="A1185" s="24">
        <f>A$12</f>
        <v>1692</v>
      </c>
      <c r="B1185" s="291">
        <f t="shared" si="287"/>
        <v>3.0450669914738125E-2</v>
      </c>
      <c r="C1185" s="23">
        <f t="shared" si="288"/>
        <v>8</v>
      </c>
      <c r="D1185" s="166">
        <v>250</v>
      </c>
      <c r="E1185" s="305">
        <v>840</v>
      </c>
      <c r="F1185" s="168">
        <f t="shared" si="289"/>
        <v>210000</v>
      </c>
      <c r="G1185" s="229">
        <f>'DDS Rates for Amend'!CN10</f>
        <v>9.4</v>
      </c>
      <c r="H1185" s="170">
        <f t="shared" si="290"/>
        <v>1974000</v>
      </c>
    </row>
    <row r="1186" spans="1:10" x14ac:dyDescent="0.25">
      <c r="A1186" s="24">
        <f>A$13</f>
        <v>1722</v>
      </c>
      <c r="B1186" s="291">
        <f t="shared" si="287"/>
        <v>1.7730496453900711E-2</v>
      </c>
      <c r="C1186" s="23">
        <f t="shared" si="288"/>
        <v>9</v>
      </c>
      <c r="D1186" s="166">
        <v>350</v>
      </c>
      <c r="E1186" s="305">
        <f>E1185</f>
        <v>840</v>
      </c>
      <c r="F1186" s="168">
        <f t="shared" si="289"/>
        <v>294000</v>
      </c>
      <c r="G1186" s="229">
        <f>'DDS Rates for Amend'!CN11</f>
        <v>9.4281999999999986</v>
      </c>
      <c r="H1186" s="170">
        <f t="shared" si="290"/>
        <v>2771890.8</v>
      </c>
    </row>
    <row r="1187" spans="1:10" x14ac:dyDescent="0.25">
      <c r="A1187" s="24">
        <f>A$14</f>
        <v>1752</v>
      </c>
      <c r="B1187" s="291">
        <f t="shared" si="287"/>
        <v>1.7421602787456445E-2</v>
      </c>
      <c r="C1187" s="23">
        <f t="shared" si="288"/>
        <v>10</v>
      </c>
      <c r="D1187" s="166">
        <f>D1186*(1+B1187)</f>
        <v>356.09756097560978</v>
      </c>
      <c r="E1187" s="305">
        <f>E1186</f>
        <v>840</v>
      </c>
      <c r="F1187" s="168">
        <f t="shared" si="289"/>
        <v>299121.95121951221</v>
      </c>
      <c r="G1187" s="229">
        <f>'DDS Rates for Amend'!CN12</f>
        <v>9.6356203999999988</v>
      </c>
      <c r="H1187" s="170">
        <f t="shared" si="290"/>
        <v>2882225.5752585363</v>
      </c>
    </row>
    <row r="1189" spans="1:10" x14ac:dyDescent="0.25">
      <c r="A1189" s="373" t="s">
        <v>85</v>
      </c>
      <c r="B1189" s="374"/>
      <c r="C1189" s="374"/>
      <c r="D1189" s="374"/>
      <c r="E1189" s="375"/>
      <c r="F1189" s="372"/>
      <c r="G1189" s="372"/>
      <c r="H1189" s="372"/>
    </row>
    <row r="1190" spans="1:10" x14ac:dyDescent="0.25">
      <c r="A1190" s="289" t="s">
        <v>91</v>
      </c>
      <c r="B1190" s="289" t="s">
        <v>92</v>
      </c>
      <c r="C1190" s="73" t="s">
        <v>312</v>
      </c>
      <c r="D1190" s="160" t="s">
        <v>300</v>
      </c>
      <c r="E1190" s="154" t="s">
        <v>301</v>
      </c>
      <c r="F1190" s="42" t="s">
        <v>304</v>
      </c>
      <c r="G1190" s="43" t="s">
        <v>302</v>
      </c>
      <c r="H1190" s="73" t="s">
        <v>303</v>
      </c>
      <c r="J1190" s="171" t="s">
        <v>47</v>
      </c>
    </row>
    <row r="1191" spans="1:10" x14ac:dyDescent="0.25">
      <c r="A1191" s="24">
        <f>A$5</f>
        <v>1182</v>
      </c>
      <c r="B1191" s="290"/>
      <c r="C1191" s="58">
        <v>1</v>
      </c>
      <c r="D1191" s="36">
        <f>'linked - DO NOT USE or DELETE'!D524</f>
        <v>0</v>
      </c>
      <c r="E1191" s="25">
        <f>IF(F1191=0,0,F1191/D1191)</f>
        <v>0</v>
      </c>
      <c r="F1191" s="36">
        <f>'linked - DO NOT USE or DELETE'!F524</f>
        <v>0</v>
      </c>
      <c r="G1191" s="27">
        <v>0</v>
      </c>
      <c r="H1191" s="37">
        <f>'linked - DO NOT USE or DELETE'!H524</f>
        <v>0</v>
      </c>
    </row>
    <row r="1192" spans="1:10" x14ac:dyDescent="0.25">
      <c r="A1192" s="24">
        <f>A$6</f>
        <v>1288</v>
      </c>
      <c r="B1192" s="291">
        <f>(A1192-A1191)/A1191</f>
        <v>8.9678510998307953E-2</v>
      </c>
      <c r="C1192" s="61">
        <v>2</v>
      </c>
      <c r="D1192" s="36">
        <f>'linked - DO NOT USE or DELETE'!I524</f>
        <v>0</v>
      </c>
      <c r="E1192" s="25">
        <f>IF(F1192=0,0,F1192/D1192)</f>
        <v>0</v>
      </c>
      <c r="F1192" s="36">
        <f>'linked - DO NOT USE or DELETE'!K524</f>
        <v>0</v>
      </c>
      <c r="G1192" s="27">
        <v>0</v>
      </c>
      <c r="H1192" s="37">
        <f>'linked - DO NOT USE or DELETE'!M524</f>
        <v>0</v>
      </c>
    </row>
    <row r="1193" spans="1:10" x14ac:dyDescent="0.25">
      <c r="A1193" s="24">
        <f>A$7</f>
        <v>1495</v>
      </c>
      <c r="B1193" s="291">
        <f t="shared" ref="B1193:B1200" si="291">(A1193-A1192)/A1192</f>
        <v>0.16071428571428573</v>
      </c>
      <c r="C1193" s="61">
        <v>3</v>
      </c>
      <c r="D1193" s="36">
        <f>'linked - DO NOT USE or DELETE'!N524</f>
        <v>0</v>
      </c>
      <c r="E1193" s="25">
        <f>IF(F1193=0,0,F1193/D1193)</f>
        <v>0</v>
      </c>
      <c r="F1193" s="36">
        <f>'linked - DO NOT USE or DELETE'!P524</f>
        <v>0</v>
      </c>
      <c r="G1193" s="27">
        <v>0</v>
      </c>
      <c r="H1193" s="38">
        <f>'linked - DO NOT USE or DELETE'!R524</f>
        <v>0</v>
      </c>
    </row>
    <row r="1194" spans="1:10" x14ac:dyDescent="0.25">
      <c r="A1194" s="24">
        <f>A$8</f>
        <v>1470</v>
      </c>
      <c r="B1194" s="291">
        <f t="shared" si="291"/>
        <v>-1.6722408026755852E-2</v>
      </c>
      <c r="C1194" s="61">
        <f t="shared" ref="C1194:C1200" si="292">C1193+1</f>
        <v>4</v>
      </c>
      <c r="D1194" s="36">
        <f>'linked - DO NOT USE or DELETE'!S524</f>
        <v>0</v>
      </c>
      <c r="E1194" s="25">
        <f>IF(F1194=0,0,F1194/D1194)</f>
        <v>0</v>
      </c>
      <c r="F1194" s="36">
        <f>'linked - DO NOT USE or DELETE'!U524</f>
        <v>0</v>
      </c>
      <c r="G1194" s="27">
        <v>0</v>
      </c>
      <c r="H1194" s="38">
        <f>'linked - DO NOT USE or DELETE'!W524</f>
        <v>0</v>
      </c>
    </row>
    <row r="1195" spans="1:10" x14ac:dyDescent="0.25">
      <c r="A1195" s="24">
        <f>A$9</f>
        <v>1542</v>
      </c>
      <c r="B1195" s="291">
        <f t="shared" si="291"/>
        <v>4.8979591836734691E-2</v>
      </c>
      <c r="C1195" s="61">
        <f t="shared" si="292"/>
        <v>5</v>
      </c>
      <c r="D1195" s="29">
        <f>D1194*1.0252</f>
        <v>0</v>
      </c>
      <c r="E1195" s="26">
        <v>0</v>
      </c>
      <c r="F1195" s="24">
        <f t="shared" ref="F1195:F1200" si="293">D1195*E1195</f>
        <v>0</v>
      </c>
      <c r="G1195" s="27">
        <v>0</v>
      </c>
      <c r="H1195" s="38">
        <f t="shared" ref="H1195:H1200" si="294">F1195*G1195</f>
        <v>0</v>
      </c>
    </row>
    <row r="1196" spans="1:10" x14ac:dyDescent="0.25">
      <c r="A1196" s="24">
        <f>A$10</f>
        <v>1592</v>
      </c>
      <c r="B1196" s="291">
        <f t="shared" si="291"/>
        <v>3.2425421530479899E-2</v>
      </c>
      <c r="C1196" s="23">
        <f t="shared" si="292"/>
        <v>6</v>
      </c>
      <c r="D1196" s="29">
        <v>0</v>
      </c>
      <c r="E1196" s="26">
        <v>0</v>
      </c>
      <c r="F1196" s="24">
        <f t="shared" si="293"/>
        <v>0</v>
      </c>
      <c r="G1196" s="27">
        <v>0</v>
      </c>
      <c r="H1196" s="38">
        <f t="shared" si="294"/>
        <v>0</v>
      </c>
    </row>
    <row r="1197" spans="1:10" x14ac:dyDescent="0.25">
      <c r="A1197" s="24">
        <f>A$11</f>
        <v>1642</v>
      </c>
      <c r="B1197" s="291">
        <f t="shared" si="291"/>
        <v>3.1407035175879394E-2</v>
      </c>
      <c r="C1197" s="23">
        <f t="shared" si="292"/>
        <v>7</v>
      </c>
      <c r="D1197" s="29">
        <v>0</v>
      </c>
      <c r="E1197" s="26">
        <v>0</v>
      </c>
      <c r="F1197" s="168">
        <f t="shared" si="293"/>
        <v>0</v>
      </c>
      <c r="G1197" s="229">
        <f>'DDS Rates for Amend'!CP9</f>
        <v>25</v>
      </c>
      <c r="H1197" s="170">
        <f t="shared" si="294"/>
        <v>0</v>
      </c>
    </row>
    <row r="1198" spans="1:10" x14ac:dyDescent="0.25">
      <c r="A1198" s="24">
        <f>A$12</f>
        <v>1692</v>
      </c>
      <c r="B1198" s="291">
        <f t="shared" si="291"/>
        <v>3.0450669914738125E-2</v>
      </c>
      <c r="C1198" s="23">
        <f t="shared" si="292"/>
        <v>8</v>
      </c>
      <c r="D1198" s="166">
        <v>30</v>
      </c>
      <c r="E1198" s="305">
        <v>60</v>
      </c>
      <c r="F1198" s="168">
        <f t="shared" si="293"/>
        <v>1800</v>
      </c>
      <c r="G1198" s="229">
        <f>'DDS Rates for Amend'!CP10</f>
        <v>24.99</v>
      </c>
      <c r="H1198" s="170">
        <f t="shared" si="294"/>
        <v>44982</v>
      </c>
      <c r="I1198" s="18">
        <v>2015</v>
      </c>
    </row>
    <row r="1199" spans="1:10" x14ac:dyDescent="0.25">
      <c r="A1199" s="24">
        <f>A$13</f>
        <v>1722</v>
      </c>
      <c r="B1199" s="291">
        <f t="shared" si="291"/>
        <v>1.7730496453900711E-2</v>
      </c>
      <c r="C1199" s="23">
        <f t="shared" si="292"/>
        <v>9</v>
      </c>
      <c r="D1199" s="166">
        <v>32</v>
      </c>
      <c r="E1199" s="305">
        <f>E1198</f>
        <v>60</v>
      </c>
      <c r="F1199" s="168">
        <f t="shared" si="293"/>
        <v>1920</v>
      </c>
      <c r="G1199" s="229">
        <f>'DDS Rates for Amend'!CP11</f>
        <v>25.064969999999995</v>
      </c>
      <c r="H1199" s="170">
        <f t="shared" si="294"/>
        <v>48124.742399999988</v>
      </c>
    </row>
    <row r="1200" spans="1:10" x14ac:dyDescent="0.25">
      <c r="A1200" s="24">
        <f>A$14</f>
        <v>1752</v>
      </c>
      <c r="B1200" s="291">
        <f t="shared" si="291"/>
        <v>1.7421602787456445E-2</v>
      </c>
      <c r="C1200" s="23">
        <f t="shared" si="292"/>
        <v>10</v>
      </c>
      <c r="D1200" s="166">
        <v>35</v>
      </c>
      <c r="E1200" s="305">
        <f>E1199</f>
        <v>60</v>
      </c>
      <c r="F1200" s="168">
        <f t="shared" si="293"/>
        <v>2100</v>
      </c>
      <c r="G1200" s="229">
        <f>'DDS Rates for Amend'!CP12</f>
        <v>25.616399339999997</v>
      </c>
      <c r="H1200" s="170">
        <f t="shared" si="294"/>
        <v>53794.438613999992</v>
      </c>
    </row>
    <row r="1202" spans="1:10" x14ac:dyDescent="0.25">
      <c r="A1202" s="308"/>
      <c r="B1202" s="308"/>
      <c r="C1202" s="434" t="s">
        <v>86</v>
      </c>
      <c r="D1202" s="435"/>
      <c r="E1202" s="436"/>
      <c r="F1202" s="413"/>
      <c r="G1202" s="413"/>
      <c r="H1202" s="413"/>
    </row>
    <row r="1203" spans="1:10" x14ac:dyDescent="0.25">
      <c r="A1203" s="301" t="s">
        <v>91</v>
      </c>
      <c r="B1203" s="301" t="s">
        <v>92</v>
      </c>
      <c r="C1203" s="318" t="s">
        <v>312</v>
      </c>
      <c r="D1203" s="241" t="s">
        <v>300</v>
      </c>
      <c r="E1203" s="242" t="s">
        <v>301</v>
      </c>
      <c r="F1203" s="243" t="s">
        <v>304</v>
      </c>
      <c r="G1203" s="318" t="s">
        <v>302</v>
      </c>
      <c r="H1203" s="318" t="s">
        <v>303</v>
      </c>
      <c r="J1203" s="171" t="s">
        <v>48</v>
      </c>
    </row>
    <row r="1204" spans="1:10" x14ac:dyDescent="0.25">
      <c r="A1204" s="290">
        <f>A$5</f>
        <v>1182</v>
      </c>
      <c r="B1204" s="290"/>
      <c r="C1204" s="244">
        <v>1</v>
      </c>
      <c r="D1204" s="245">
        <f>'linked - DO NOT USE or DELETE'!D537</f>
        <v>0</v>
      </c>
      <c r="E1204" s="246">
        <f>IF(F1204=0,0,F1204/D1204)</f>
        <v>0</v>
      </c>
      <c r="F1204" s="245">
        <f>'linked - DO NOT USE or DELETE'!F537</f>
        <v>0</v>
      </c>
      <c r="G1204" s="247">
        <v>0</v>
      </c>
      <c r="H1204" s="248">
        <f>'linked - DO NOT USE or DELETE'!H537</f>
        <v>0</v>
      </c>
    </row>
    <row r="1205" spans="1:10" x14ac:dyDescent="0.25">
      <c r="A1205" s="290">
        <f>A$6</f>
        <v>1288</v>
      </c>
      <c r="B1205" s="302">
        <f>(A1205-A1204)/A1204</f>
        <v>8.9678510998307953E-2</v>
      </c>
      <c r="C1205" s="249">
        <v>2</v>
      </c>
      <c r="D1205" s="245">
        <f>'linked - DO NOT USE or DELETE'!I537</f>
        <v>0</v>
      </c>
      <c r="E1205" s="246">
        <f>IF(F1205=0,0,F1205/D1205)</f>
        <v>0</v>
      </c>
      <c r="F1205" s="245">
        <f>'linked - DO NOT USE or DELETE'!K537</f>
        <v>0</v>
      </c>
      <c r="G1205" s="247">
        <v>0</v>
      </c>
      <c r="H1205" s="248">
        <f>'linked - DO NOT USE or DELETE'!M537</f>
        <v>0</v>
      </c>
    </row>
    <row r="1206" spans="1:10" x14ac:dyDescent="0.25">
      <c r="A1206" s="290">
        <f>A$7</f>
        <v>1495</v>
      </c>
      <c r="B1206" s="302">
        <f t="shared" ref="B1206:B1213" si="295">(A1206-A1205)/A1205</f>
        <v>0.16071428571428573</v>
      </c>
      <c r="C1206" s="249">
        <v>3</v>
      </c>
      <c r="D1206" s="245">
        <f>'linked - DO NOT USE or DELETE'!N537</f>
        <v>0</v>
      </c>
      <c r="E1206" s="246">
        <f>IF(F1206=0,0,F1206/D1206)</f>
        <v>0</v>
      </c>
      <c r="F1206" s="245">
        <f>'linked - DO NOT USE or DELETE'!P537</f>
        <v>0</v>
      </c>
      <c r="G1206" s="247">
        <v>0</v>
      </c>
      <c r="H1206" s="250">
        <f>'linked - DO NOT USE or DELETE'!R537</f>
        <v>0</v>
      </c>
    </row>
    <row r="1207" spans="1:10" x14ac:dyDescent="0.25">
      <c r="A1207" s="290">
        <f>A$8</f>
        <v>1470</v>
      </c>
      <c r="B1207" s="302">
        <f t="shared" si="295"/>
        <v>-1.6722408026755852E-2</v>
      </c>
      <c r="C1207" s="249">
        <f t="shared" ref="C1207:C1213" si="296">C1206+1</f>
        <v>4</v>
      </c>
      <c r="D1207" s="245">
        <f>'linked - DO NOT USE or DELETE'!S537</f>
        <v>0</v>
      </c>
      <c r="E1207" s="246">
        <f>IF(F1207=0,0,F1207/D1207)</f>
        <v>0</v>
      </c>
      <c r="F1207" s="245">
        <f>'linked - DO NOT USE or DELETE'!U537</f>
        <v>0</v>
      </c>
      <c r="G1207" s="247">
        <v>0</v>
      </c>
      <c r="H1207" s="250">
        <f>'linked - DO NOT USE or DELETE'!W537</f>
        <v>0</v>
      </c>
    </row>
    <row r="1208" spans="1:10" x14ac:dyDescent="0.25">
      <c r="A1208" s="290">
        <f>A$9</f>
        <v>1542</v>
      </c>
      <c r="B1208" s="302">
        <f t="shared" si="295"/>
        <v>4.8979591836734691E-2</v>
      </c>
      <c r="C1208" s="249">
        <f t="shared" si="296"/>
        <v>5</v>
      </c>
      <c r="D1208" s="290">
        <f>D1207*1.0252</f>
        <v>0</v>
      </c>
      <c r="E1208" s="246">
        <v>0</v>
      </c>
      <c r="F1208" s="290">
        <f t="shared" ref="F1208:F1213" si="297">D1208*E1208</f>
        <v>0</v>
      </c>
      <c r="G1208" s="247">
        <v>0</v>
      </c>
      <c r="H1208" s="250">
        <f t="shared" ref="H1208:H1213" si="298">F1208*G1208</f>
        <v>0</v>
      </c>
    </row>
    <row r="1209" spans="1:10" x14ac:dyDescent="0.25">
      <c r="A1209" s="290">
        <f>A$10</f>
        <v>1592</v>
      </c>
      <c r="B1209" s="302">
        <f t="shared" si="295"/>
        <v>3.2425421530479899E-2</v>
      </c>
      <c r="C1209" s="249">
        <f t="shared" si="296"/>
        <v>6</v>
      </c>
      <c r="D1209" s="290">
        <v>0</v>
      </c>
      <c r="E1209" s="246">
        <v>0</v>
      </c>
      <c r="F1209" s="290">
        <f t="shared" si="297"/>
        <v>0</v>
      </c>
      <c r="G1209" s="247">
        <v>0</v>
      </c>
      <c r="H1209" s="250">
        <f t="shared" si="298"/>
        <v>0</v>
      </c>
    </row>
    <row r="1210" spans="1:10" x14ac:dyDescent="0.25">
      <c r="A1210" s="290">
        <f>A$11</f>
        <v>1642</v>
      </c>
      <c r="B1210" s="302">
        <f t="shared" si="295"/>
        <v>3.1407035175879394E-2</v>
      </c>
      <c r="C1210" s="249">
        <f t="shared" si="296"/>
        <v>7</v>
      </c>
      <c r="D1210" s="251"/>
      <c r="E1210" s="333"/>
      <c r="F1210" s="251">
        <f t="shared" si="297"/>
        <v>0</v>
      </c>
      <c r="G1210" s="303">
        <f>'DDS Rates for Amend'!CQ9</f>
        <v>25</v>
      </c>
      <c r="H1210" s="254">
        <f t="shared" si="298"/>
        <v>0</v>
      </c>
    </row>
    <row r="1211" spans="1:10" x14ac:dyDescent="0.25">
      <c r="A1211" s="290">
        <f>A$12</f>
        <v>1692</v>
      </c>
      <c r="B1211" s="302">
        <f t="shared" si="295"/>
        <v>3.0450669914738125E-2</v>
      </c>
      <c r="C1211" s="249">
        <f t="shared" si="296"/>
        <v>8</v>
      </c>
      <c r="D1211" s="251"/>
      <c r="E1211" s="333"/>
      <c r="F1211" s="251">
        <f t="shared" si="297"/>
        <v>0</v>
      </c>
      <c r="G1211" s="303">
        <f>'DDS Rates for Amend'!CQ10</f>
        <v>24.99</v>
      </c>
      <c r="H1211" s="254">
        <f t="shared" si="298"/>
        <v>0</v>
      </c>
    </row>
    <row r="1212" spans="1:10" x14ac:dyDescent="0.25">
      <c r="A1212" s="290">
        <f>A$13</f>
        <v>1722</v>
      </c>
      <c r="B1212" s="302">
        <f t="shared" si="295"/>
        <v>1.7730496453900711E-2</v>
      </c>
      <c r="C1212" s="249">
        <f t="shared" si="296"/>
        <v>9</v>
      </c>
      <c r="D1212" s="251"/>
      <c r="E1212" s="333"/>
      <c r="F1212" s="251">
        <f t="shared" si="297"/>
        <v>0</v>
      </c>
      <c r="G1212" s="303">
        <f>'DDS Rates for Amend'!CQ11</f>
        <v>25.064969999999995</v>
      </c>
      <c r="H1212" s="254">
        <f t="shared" si="298"/>
        <v>0</v>
      </c>
    </row>
    <row r="1213" spans="1:10" x14ac:dyDescent="0.25">
      <c r="A1213" s="290">
        <f>A$14</f>
        <v>1752</v>
      </c>
      <c r="B1213" s="302">
        <f t="shared" si="295"/>
        <v>1.7421602787456445E-2</v>
      </c>
      <c r="C1213" s="249">
        <f t="shared" si="296"/>
        <v>10</v>
      </c>
      <c r="D1213" s="251"/>
      <c r="E1213" s="333"/>
      <c r="F1213" s="251">
        <f t="shared" si="297"/>
        <v>0</v>
      </c>
      <c r="G1213" s="303">
        <f>'DDS Rates for Amend'!CQ12</f>
        <v>25.616399339999997</v>
      </c>
      <c r="H1213" s="254">
        <f t="shared" si="298"/>
        <v>0</v>
      </c>
    </row>
    <row r="1214" spans="1:10" x14ac:dyDescent="0.25">
      <c r="A1214" s="308"/>
      <c r="B1214" s="308"/>
      <c r="C1214" s="308"/>
      <c r="D1214" s="334"/>
      <c r="E1214" s="335"/>
      <c r="F1214" s="308"/>
      <c r="G1214" s="308"/>
      <c r="H1214" s="308"/>
    </row>
    <row r="1215" spans="1:10" x14ac:dyDescent="0.25">
      <c r="A1215" s="308"/>
      <c r="B1215" s="308"/>
      <c r="C1215" s="434" t="s">
        <v>87</v>
      </c>
      <c r="D1215" s="435"/>
      <c r="E1215" s="436"/>
      <c r="F1215" s="413"/>
      <c r="G1215" s="413"/>
      <c r="H1215" s="413"/>
    </row>
    <row r="1216" spans="1:10" x14ac:dyDescent="0.25">
      <c r="A1216" s="301" t="s">
        <v>91</v>
      </c>
      <c r="B1216" s="301" t="s">
        <v>92</v>
      </c>
      <c r="C1216" s="318" t="s">
        <v>312</v>
      </c>
      <c r="D1216" s="241" t="s">
        <v>300</v>
      </c>
      <c r="E1216" s="242" t="s">
        <v>301</v>
      </c>
      <c r="F1216" s="243" t="s">
        <v>304</v>
      </c>
      <c r="G1216" s="318" t="s">
        <v>302</v>
      </c>
      <c r="H1216" s="318" t="s">
        <v>303</v>
      </c>
      <c r="J1216" s="171" t="s">
        <v>48</v>
      </c>
    </row>
    <row r="1217" spans="1:8" x14ac:dyDescent="0.25">
      <c r="A1217" s="290">
        <f>A$5</f>
        <v>1182</v>
      </c>
      <c r="B1217" s="290"/>
      <c r="C1217" s="244">
        <v>1</v>
      </c>
      <c r="D1217" s="245">
        <f>'linked - DO NOT USE or DELETE'!D550</f>
        <v>0</v>
      </c>
      <c r="E1217" s="246">
        <f>IF(F1217=0,0,F1217/D1217)</f>
        <v>0</v>
      </c>
      <c r="F1217" s="245">
        <f>'linked - DO NOT USE or DELETE'!F550</f>
        <v>0</v>
      </c>
      <c r="G1217" s="247">
        <v>0</v>
      </c>
      <c r="H1217" s="248">
        <f>'linked - DO NOT USE or DELETE'!H550</f>
        <v>0</v>
      </c>
    </row>
    <row r="1218" spans="1:8" x14ac:dyDescent="0.25">
      <c r="A1218" s="290">
        <f>A$6</f>
        <v>1288</v>
      </c>
      <c r="B1218" s="302">
        <f>(A1218-A1217)/A1217</f>
        <v>8.9678510998307953E-2</v>
      </c>
      <c r="C1218" s="249">
        <v>2</v>
      </c>
      <c r="D1218" s="245">
        <f>'linked - DO NOT USE or DELETE'!I550</f>
        <v>0</v>
      </c>
      <c r="E1218" s="246">
        <f>IF(F1218=0,0,F1218/D1218)</f>
        <v>0</v>
      </c>
      <c r="F1218" s="245">
        <f>'linked - DO NOT USE or DELETE'!K550</f>
        <v>0</v>
      </c>
      <c r="G1218" s="247">
        <v>0</v>
      </c>
      <c r="H1218" s="248">
        <f>'linked - DO NOT USE or DELETE'!M550</f>
        <v>0</v>
      </c>
    </row>
    <row r="1219" spans="1:8" x14ac:dyDescent="0.25">
      <c r="A1219" s="290">
        <f>A$7</f>
        <v>1495</v>
      </c>
      <c r="B1219" s="302">
        <f t="shared" ref="B1219:B1226" si="299">(A1219-A1218)/A1218</f>
        <v>0.16071428571428573</v>
      </c>
      <c r="C1219" s="249">
        <v>3</v>
      </c>
      <c r="D1219" s="245">
        <f>'linked - DO NOT USE or DELETE'!N550</f>
        <v>0</v>
      </c>
      <c r="E1219" s="246">
        <f>IF(F1219=0,0,F1219/D1219)</f>
        <v>0</v>
      </c>
      <c r="F1219" s="245">
        <f>'linked - DO NOT USE or DELETE'!P550</f>
        <v>0</v>
      </c>
      <c r="G1219" s="247">
        <v>0</v>
      </c>
      <c r="H1219" s="250">
        <f>'linked - DO NOT USE or DELETE'!R550</f>
        <v>0</v>
      </c>
    </row>
    <row r="1220" spans="1:8" x14ac:dyDescent="0.25">
      <c r="A1220" s="290">
        <f>A$8</f>
        <v>1470</v>
      </c>
      <c r="B1220" s="302">
        <f t="shared" si="299"/>
        <v>-1.6722408026755852E-2</v>
      </c>
      <c r="C1220" s="249">
        <f t="shared" ref="C1220:C1226" si="300">C1219+1</f>
        <v>4</v>
      </c>
      <c r="D1220" s="245">
        <f>'linked - DO NOT USE or DELETE'!S550</f>
        <v>0</v>
      </c>
      <c r="E1220" s="246">
        <f>IF(F1220=0,0,F1220/D1220)</f>
        <v>0</v>
      </c>
      <c r="F1220" s="245">
        <f>'linked - DO NOT USE or DELETE'!U550</f>
        <v>0</v>
      </c>
      <c r="G1220" s="247">
        <v>0</v>
      </c>
      <c r="H1220" s="250">
        <f>'linked - DO NOT USE or DELETE'!W550</f>
        <v>0</v>
      </c>
    </row>
    <row r="1221" spans="1:8" x14ac:dyDescent="0.25">
      <c r="A1221" s="290">
        <f>A$9</f>
        <v>1542</v>
      </c>
      <c r="B1221" s="302">
        <f t="shared" si="299"/>
        <v>4.8979591836734691E-2</v>
      </c>
      <c r="C1221" s="249">
        <f t="shared" si="300"/>
        <v>5</v>
      </c>
      <c r="D1221" s="290">
        <f>D1220*1.0252</f>
        <v>0</v>
      </c>
      <c r="E1221" s="246">
        <v>0</v>
      </c>
      <c r="F1221" s="290">
        <f t="shared" ref="F1221:F1226" si="301">D1221*E1221</f>
        <v>0</v>
      </c>
      <c r="G1221" s="247">
        <v>0</v>
      </c>
      <c r="H1221" s="250">
        <f t="shared" ref="H1221:H1226" si="302">F1221*G1221</f>
        <v>0</v>
      </c>
    </row>
    <row r="1222" spans="1:8" x14ac:dyDescent="0.25">
      <c r="A1222" s="290">
        <f>A$10</f>
        <v>1592</v>
      </c>
      <c r="B1222" s="302">
        <f t="shared" si="299"/>
        <v>3.2425421530479899E-2</v>
      </c>
      <c r="C1222" s="249">
        <f t="shared" si="300"/>
        <v>6</v>
      </c>
      <c r="D1222" s="290">
        <v>0</v>
      </c>
      <c r="E1222" s="246">
        <v>0</v>
      </c>
      <c r="F1222" s="290">
        <f t="shared" si="301"/>
        <v>0</v>
      </c>
      <c r="G1222" s="247">
        <v>0</v>
      </c>
      <c r="H1222" s="250">
        <f t="shared" si="302"/>
        <v>0</v>
      </c>
    </row>
    <row r="1223" spans="1:8" x14ac:dyDescent="0.25">
      <c r="A1223" s="290">
        <f>A$11</f>
        <v>1642</v>
      </c>
      <c r="B1223" s="302">
        <f t="shared" si="299"/>
        <v>3.1407035175879394E-2</v>
      </c>
      <c r="C1223" s="249">
        <f t="shared" si="300"/>
        <v>7</v>
      </c>
      <c r="D1223" s="251"/>
      <c r="E1223" s="333"/>
      <c r="F1223" s="251">
        <f t="shared" si="301"/>
        <v>0</v>
      </c>
      <c r="G1223" s="303">
        <f>'DDS Rates for Amend'!CR9</f>
        <v>25</v>
      </c>
      <c r="H1223" s="254">
        <f t="shared" si="302"/>
        <v>0</v>
      </c>
    </row>
    <row r="1224" spans="1:8" x14ac:dyDescent="0.25">
      <c r="A1224" s="290">
        <f>A$12</f>
        <v>1692</v>
      </c>
      <c r="B1224" s="302">
        <f t="shared" si="299"/>
        <v>3.0450669914738125E-2</v>
      </c>
      <c r="C1224" s="249">
        <f t="shared" si="300"/>
        <v>8</v>
      </c>
      <c r="D1224" s="251"/>
      <c r="E1224" s="333"/>
      <c r="F1224" s="251">
        <f t="shared" si="301"/>
        <v>0</v>
      </c>
      <c r="G1224" s="303">
        <f>'DDS Rates for Amend'!CR10</f>
        <v>24.99</v>
      </c>
      <c r="H1224" s="254">
        <f t="shared" si="302"/>
        <v>0</v>
      </c>
    </row>
    <row r="1225" spans="1:8" x14ac:dyDescent="0.25">
      <c r="A1225" s="290">
        <f>A$13</f>
        <v>1722</v>
      </c>
      <c r="B1225" s="302">
        <f t="shared" si="299"/>
        <v>1.7730496453900711E-2</v>
      </c>
      <c r="C1225" s="249">
        <f t="shared" si="300"/>
        <v>9</v>
      </c>
      <c r="D1225" s="251"/>
      <c r="E1225" s="333"/>
      <c r="F1225" s="251">
        <f t="shared" si="301"/>
        <v>0</v>
      </c>
      <c r="G1225" s="303">
        <f>'DDS Rates for Amend'!CR11</f>
        <v>25.064969999999995</v>
      </c>
      <c r="H1225" s="254">
        <f t="shared" si="302"/>
        <v>0</v>
      </c>
    </row>
    <row r="1226" spans="1:8" x14ac:dyDescent="0.25">
      <c r="A1226" s="290">
        <f>A$14</f>
        <v>1752</v>
      </c>
      <c r="B1226" s="302">
        <f t="shared" si="299"/>
        <v>1.7421602787456445E-2</v>
      </c>
      <c r="C1226" s="249">
        <f t="shared" si="300"/>
        <v>10</v>
      </c>
      <c r="D1226" s="251"/>
      <c r="E1226" s="333"/>
      <c r="F1226" s="251">
        <f t="shared" si="301"/>
        <v>0</v>
      </c>
      <c r="G1226" s="303">
        <f>'DDS Rates for Amend'!CR12</f>
        <v>25.616399339999997</v>
      </c>
      <c r="H1226" s="254">
        <f t="shared" si="302"/>
        <v>0</v>
      </c>
    </row>
    <row r="1228" spans="1:8" x14ac:dyDescent="0.25">
      <c r="C1228" s="431" t="s">
        <v>88</v>
      </c>
      <c r="D1228" s="432"/>
      <c r="E1228" s="433"/>
      <c r="F1228" s="372"/>
      <c r="G1228" s="372"/>
      <c r="H1228" s="372"/>
    </row>
    <row r="1229" spans="1:8" x14ac:dyDescent="0.25">
      <c r="A1229" s="289" t="s">
        <v>91</v>
      </c>
      <c r="B1229" s="289" t="s">
        <v>92</v>
      </c>
      <c r="C1229" s="73" t="s">
        <v>312</v>
      </c>
      <c r="D1229" s="160" t="s">
        <v>300</v>
      </c>
      <c r="E1229" s="154" t="s">
        <v>301</v>
      </c>
      <c r="F1229" s="42" t="s">
        <v>304</v>
      </c>
      <c r="G1229" s="43" t="s">
        <v>302</v>
      </c>
      <c r="H1229" s="73" t="s">
        <v>303</v>
      </c>
    </row>
    <row r="1230" spans="1:8" x14ac:dyDescent="0.25">
      <c r="A1230" s="24">
        <f>A$5</f>
        <v>1182</v>
      </c>
      <c r="B1230" s="290"/>
      <c r="C1230" s="58">
        <v>1</v>
      </c>
      <c r="D1230" s="36">
        <f>'linked - DO NOT USE or DELETE'!D563</f>
        <v>0</v>
      </c>
      <c r="E1230" s="25">
        <f>IF(F1230=0,0,F1230/D1230)</f>
        <v>0</v>
      </c>
      <c r="F1230" s="36">
        <f>'linked - DO NOT USE or DELETE'!F563</f>
        <v>0</v>
      </c>
      <c r="G1230" s="27">
        <v>0</v>
      </c>
      <c r="H1230" s="37">
        <f>'linked - DO NOT USE or DELETE'!H563</f>
        <v>0</v>
      </c>
    </row>
    <row r="1231" spans="1:8" x14ac:dyDescent="0.25">
      <c r="A1231" s="24">
        <f>A$6</f>
        <v>1288</v>
      </c>
      <c r="B1231" s="291">
        <f>(A1231-A1230)/A1230</f>
        <v>8.9678510998307953E-2</v>
      </c>
      <c r="C1231" s="61">
        <v>2</v>
      </c>
      <c r="D1231" s="36">
        <f>'linked - DO NOT USE or DELETE'!I563</f>
        <v>0</v>
      </c>
      <c r="E1231" s="25">
        <f>IF(F1231=0,0,F1231/D1231)</f>
        <v>0</v>
      </c>
      <c r="F1231" s="36">
        <f>'linked - DO NOT USE or DELETE'!K563</f>
        <v>0</v>
      </c>
      <c r="G1231" s="27">
        <v>0</v>
      </c>
      <c r="H1231" s="37">
        <f>'linked - DO NOT USE or DELETE'!M563</f>
        <v>0</v>
      </c>
    </row>
    <row r="1232" spans="1:8" x14ac:dyDescent="0.25">
      <c r="A1232" s="24">
        <f>A$7</f>
        <v>1495</v>
      </c>
      <c r="B1232" s="291">
        <f t="shared" ref="B1232:B1239" si="303">(A1232-A1231)/A1231</f>
        <v>0.16071428571428573</v>
      </c>
      <c r="C1232" s="61">
        <v>3</v>
      </c>
      <c r="D1232" s="36">
        <f>'linked - DO NOT USE or DELETE'!N563</f>
        <v>0</v>
      </c>
      <c r="E1232" s="25">
        <f>IF(F1232=0,0,F1232/D1232)</f>
        <v>0</v>
      </c>
      <c r="F1232" s="36">
        <f>'linked - DO NOT USE or DELETE'!P563</f>
        <v>0</v>
      </c>
      <c r="G1232" s="27">
        <v>0</v>
      </c>
      <c r="H1232" s="38">
        <f>'linked - DO NOT USE or DELETE'!R563</f>
        <v>0</v>
      </c>
    </row>
    <row r="1233" spans="1:9" x14ac:dyDescent="0.25">
      <c r="A1233" s="24">
        <f>A$8</f>
        <v>1470</v>
      </c>
      <c r="B1233" s="291">
        <f t="shared" si="303"/>
        <v>-1.6722408026755852E-2</v>
      </c>
      <c r="C1233" s="61">
        <f t="shared" ref="C1233:C1239" si="304">C1232+1</f>
        <v>4</v>
      </c>
      <c r="D1233" s="36">
        <f>'linked - DO NOT USE or DELETE'!S563</f>
        <v>0</v>
      </c>
      <c r="E1233" s="25">
        <f>IF(F1233=0,0,F1233/D1233)</f>
        <v>0</v>
      </c>
      <c r="F1233" s="36">
        <f>'linked - DO NOT USE or DELETE'!U563</f>
        <v>0</v>
      </c>
      <c r="G1233" s="27">
        <v>0</v>
      </c>
      <c r="H1233" s="38">
        <f>'linked - DO NOT USE or DELETE'!W563</f>
        <v>0</v>
      </c>
    </row>
    <row r="1234" spans="1:9" x14ac:dyDescent="0.25">
      <c r="A1234" s="24">
        <f>A$9</f>
        <v>1542</v>
      </c>
      <c r="B1234" s="291">
        <f t="shared" si="303"/>
        <v>4.8979591836734691E-2</v>
      </c>
      <c r="C1234" s="61">
        <f t="shared" si="304"/>
        <v>5</v>
      </c>
      <c r="D1234" s="29">
        <f>D1233*1.0252</f>
        <v>0</v>
      </c>
      <c r="E1234" s="26">
        <v>0</v>
      </c>
      <c r="F1234" s="24">
        <f t="shared" ref="F1234:F1239" si="305">D1234*E1234</f>
        <v>0</v>
      </c>
      <c r="G1234" s="27">
        <v>0</v>
      </c>
      <c r="H1234" s="38">
        <f t="shared" ref="H1234:H1239" si="306">F1234*G1234</f>
        <v>0</v>
      </c>
    </row>
    <row r="1235" spans="1:9" x14ac:dyDescent="0.25">
      <c r="A1235" s="24">
        <f>A$10</f>
        <v>1592</v>
      </c>
      <c r="B1235" s="291">
        <f t="shared" si="303"/>
        <v>3.2425421530479899E-2</v>
      </c>
      <c r="C1235" s="23">
        <f t="shared" si="304"/>
        <v>6</v>
      </c>
      <c r="D1235" s="29">
        <v>0</v>
      </c>
      <c r="E1235" s="26">
        <v>0</v>
      </c>
      <c r="F1235" s="24">
        <f t="shared" si="305"/>
        <v>0</v>
      </c>
      <c r="G1235" s="27">
        <v>0</v>
      </c>
      <c r="H1235" s="38">
        <f t="shared" si="306"/>
        <v>0</v>
      </c>
    </row>
    <row r="1236" spans="1:9" x14ac:dyDescent="0.25">
      <c r="A1236" s="24">
        <f>A$11</f>
        <v>1642</v>
      </c>
      <c r="B1236" s="291">
        <f t="shared" si="303"/>
        <v>3.1407035175879394E-2</v>
      </c>
      <c r="C1236" s="23">
        <f t="shared" si="304"/>
        <v>7</v>
      </c>
      <c r="D1236" s="29">
        <v>0</v>
      </c>
      <c r="E1236" s="26">
        <v>0</v>
      </c>
      <c r="F1236" s="168">
        <f t="shared" si="305"/>
        <v>0</v>
      </c>
      <c r="G1236" s="229">
        <f>'DDS Rates for Amend'!CS9</f>
        <v>25</v>
      </c>
      <c r="H1236" s="170">
        <f t="shared" si="306"/>
        <v>0</v>
      </c>
    </row>
    <row r="1237" spans="1:9" x14ac:dyDescent="0.25">
      <c r="A1237" s="24">
        <f>A$12</f>
        <v>1692</v>
      </c>
      <c r="B1237" s="291">
        <f t="shared" si="303"/>
        <v>3.0450669914738125E-2</v>
      </c>
      <c r="C1237" s="23">
        <f t="shared" si="304"/>
        <v>8</v>
      </c>
      <c r="D1237" s="166">
        <v>30</v>
      </c>
      <c r="E1237" s="305">
        <v>60</v>
      </c>
      <c r="F1237" s="168">
        <f t="shared" si="305"/>
        <v>1800</v>
      </c>
      <c r="G1237" s="229">
        <f>'DDS Rates for Amend'!CS10</f>
        <v>24.99</v>
      </c>
      <c r="H1237" s="170">
        <f t="shared" si="306"/>
        <v>44982</v>
      </c>
      <c r="I1237" s="18">
        <v>2015</v>
      </c>
    </row>
    <row r="1238" spans="1:9" x14ac:dyDescent="0.25">
      <c r="A1238" s="24">
        <f>A$13</f>
        <v>1722</v>
      </c>
      <c r="B1238" s="291">
        <f t="shared" si="303"/>
        <v>1.7730496453900711E-2</v>
      </c>
      <c r="C1238" s="23">
        <f t="shared" si="304"/>
        <v>9</v>
      </c>
      <c r="D1238" s="166">
        <f>D1237*(1+B1238)</f>
        <v>30.531914893617021</v>
      </c>
      <c r="E1238" s="305">
        <f>E1237</f>
        <v>60</v>
      </c>
      <c r="F1238" s="168">
        <f t="shared" si="305"/>
        <v>1831.9148936170213</v>
      </c>
      <c r="G1238" s="229">
        <f>'DDS Rates for Amend'!CS11</f>
        <v>25.064969999999995</v>
      </c>
      <c r="H1238" s="170">
        <f t="shared" si="306"/>
        <v>45916.891851063825</v>
      </c>
    </row>
    <row r="1239" spans="1:9" x14ac:dyDescent="0.25">
      <c r="A1239" s="24">
        <f>A$14</f>
        <v>1752</v>
      </c>
      <c r="B1239" s="291">
        <f t="shared" si="303"/>
        <v>1.7421602787456445E-2</v>
      </c>
      <c r="C1239" s="23">
        <f t="shared" si="304"/>
        <v>10</v>
      </c>
      <c r="D1239" s="166">
        <f>D1238*(1+B1239)</f>
        <v>31.063829787234045</v>
      </c>
      <c r="E1239" s="305">
        <f>E1238</f>
        <v>60</v>
      </c>
      <c r="F1239" s="168">
        <f t="shared" si="305"/>
        <v>1863.8297872340427</v>
      </c>
      <c r="G1239" s="229">
        <f>'DDS Rates for Amend'!CS12</f>
        <v>25.616399339999997</v>
      </c>
      <c r="H1239" s="170">
        <f t="shared" si="306"/>
        <v>47744.608131574467</v>
      </c>
    </row>
    <row r="1241" spans="1:9" x14ac:dyDescent="0.25">
      <c r="C1241" s="431" t="s">
        <v>89</v>
      </c>
      <c r="D1241" s="432"/>
      <c r="E1241" s="433"/>
      <c r="F1241" s="372"/>
      <c r="G1241" s="372"/>
      <c r="H1241" s="372"/>
    </row>
    <row r="1242" spans="1:9" x14ac:dyDescent="0.25">
      <c r="A1242" s="289" t="s">
        <v>91</v>
      </c>
      <c r="B1242" s="289" t="s">
        <v>92</v>
      </c>
      <c r="C1242" s="73" t="s">
        <v>312</v>
      </c>
      <c r="D1242" s="160" t="s">
        <v>300</v>
      </c>
      <c r="E1242" s="154" t="s">
        <v>301</v>
      </c>
      <c r="F1242" s="42" t="s">
        <v>304</v>
      </c>
      <c r="G1242" s="43" t="s">
        <v>302</v>
      </c>
      <c r="H1242" s="73" t="s">
        <v>303</v>
      </c>
    </row>
    <row r="1243" spans="1:9" x14ac:dyDescent="0.25">
      <c r="A1243" s="24">
        <f>A$5</f>
        <v>1182</v>
      </c>
      <c r="B1243" s="290"/>
      <c r="C1243" s="58">
        <v>1</v>
      </c>
      <c r="D1243" s="36">
        <f>'linked - DO NOT USE or DELETE'!D576</f>
        <v>0</v>
      </c>
      <c r="E1243" s="25">
        <f>IF(F1243=0,0,F1243/D1243)</f>
        <v>0</v>
      </c>
      <c r="F1243" s="36">
        <f>'linked - DO NOT USE or DELETE'!F576</f>
        <v>0</v>
      </c>
      <c r="G1243" s="27">
        <v>0</v>
      </c>
      <c r="H1243" s="37">
        <f>'linked - DO NOT USE or DELETE'!H576</f>
        <v>0</v>
      </c>
    </row>
    <row r="1244" spans="1:9" x14ac:dyDescent="0.25">
      <c r="A1244" s="24">
        <f>A$6</f>
        <v>1288</v>
      </c>
      <c r="B1244" s="291">
        <f>(A1244-A1243)/A1243</f>
        <v>8.9678510998307953E-2</v>
      </c>
      <c r="C1244" s="61">
        <v>2</v>
      </c>
      <c r="D1244" s="36">
        <f>'linked - DO NOT USE or DELETE'!I576</f>
        <v>0</v>
      </c>
      <c r="E1244" s="25">
        <f>IF(F1244=0,0,F1244/D1244)</f>
        <v>0</v>
      </c>
      <c r="F1244" s="36">
        <f>'linked - DO NOT USE or DELETE'!K576</f>
        <v>0</v>
      </c>
      <c r="G1244" s="27">
        <v>0</v>
      </c>
      <c r="H1244" s="37">
        <f>'linked - DO NOT USE or DELETE'!M576</f>
        <v>0</v>
      </c>
    </row>
    <row r="1245" spans="1:9" x14ac:dyDescent="0.25">
      <c r="A1245" s="24">
        <f>A$7</f>
        <v>1495</v>
      </c>
      <c r="B1245" s="291">
        <f t="shared" ref="B1245:B1252" si="307">(A1245-A1244)/A1244</f>
        <v>0.16071428571428573</v>
      </c>
      <c r="C1245" s="61">
        <v>3</v>
      </c>
      <c r="D1245" s="36">
        <f>'linked - DO NOT USE or DELETE'!N576</f>
        <v>0</v>
      </c>
      <c r="E1245" s="25">
        <f>IF(F1245=0,0,F1245/D1245)</f>
        <v>0</v>
      </c>
      <c r="F1245" s="36">
        <f>'linked - DO NOT USE or DELETE'!P576</f>
        <v>0</v>
      </c>
      <c r="G1245" s="27">
        <v>0</v>
      </c>
      <c r="H1245" s="38">
        <f>'linked - DO NOT USE or DELETE'!R576</f>
        <v>0</v>
      </c>
    </row>
    <row r="1246" spans="1:9" x14ac:dyDescent="0.25">
      <c r="A1246" s="24">
        <f>A$8</f>
        <v>1470</v>
      </c>
      <c r="B1246" s="291">
        <f t="shared" si="307"/>
        <v>-1.6722408026755852E-2</v>
      </c>
      <c r="C1246" s="61">
        <f t="shared" ref="C1246:C1252" si="308">C1245+1</f>
        <v>4</v>
      </c>
      <c r="D1246" s="36">
        <f>'linked - DO NOT USE or DELETE'!S576</f>
        <v>0</v>
      </c>
      <c r="E1246" s="25">
        <f>IF(F1246=0,0,F1246/D1246)</f>
        <v>0</v>
      </c>
      <c r="F1246" s="36">
        <f>'linked - DO NOT USE or DELETE'!U576</f>
        <v>0</v>
      </c>
      <c r="G1246" s="27">
        <v>0</v>
      </c>
      <c r="H1246" s="38">
        <f>'linked - DO NOT USE or DELETE'!W576</f>
        <v>0</v>
      </c>
    </row>
    <row r="1247" spans="1:9" x14ac:dyDescent="0.25">
      <c r="A1247" s="24">
        <f>A$9</f>
        <v>1542</v>
      </c>
      <c r="B1247" s="291">
        <f t="shared" si="307"/>
        <v>4.8979591836734691E-2</v>
      </c>
      <c r="C1247" s="61">
        <f t="shared" si="308"/>
        <v>5</v>
      </c>
      <c r="D1247" s="29">
        <f>D1246*1.0252</f>
        <v>0</v>
      </c>
      <c r="E1247" s="26">
        <v>0</v>
      </c>
      <c r="F1247" s="24">
        <f t="shared" ref="F1247:F1252" si="309">D1247*E1247</f>
        <v>0</v>
      </c>
      <c r="G1247" s="27">
        <v>0</v>
      </c>
      <c r="H1247" s="38">
        <f t="shared" ref="H1247:H1252" si="310">F1247*G1247</f>
        <v>0</v>
      </c>
    </row>
    <row r="1248" spans="1:9" x14ac:dyDescent="0.25">
      <c r="A1248" s="24">
        <f>A$10</f>
        <v>1592</v>
      </c>
      <c r="B1248" s="291">
        <f t="shared" si="307"/>
        <v>3.2425421530479899E-2</v>
      </c>
      <c r="C1248" s="23">
        <f t="shared" si="308"/>
        <v>6</v>
      </c>
      <c r="D1248" s="29">
        <v>0</v>
      </c>
      <c r="E1248" s="26">
        <v>0</v>
      </c>
      <c r="F1248" s="24">
        <f t="shared" si="309"/>
        <v>0</v>
      </c>
      <c r="G1248" s="27">
        <v>0</v>
      </c>
      <c r="H1248" s="38">
        <f t="shared" si="310"/>
        <v>0</v>
      </c>
    </row>
    <row r="1249" spans="1:10" x14ac:dyDescent="0.25">
      <c r="A1249" s="24">
        <f>A$11</f>
        <v>1642</v>
      </c>
      <c r="B1249" s="291">
        <f t="shared" si="307"/>
        <v>3.1407035175879394E-2</v>
      </c>
      <c r="C1249" s="23">
        <f t="shared" si="308"/>
        <v>7</v>
      </c>
      <c r="D1249" s="29">
        <v>0</v>
      </c>
      <c r="E1249" s="26">
        <v>0</v>
      </c>
      <c r="F1249" s="168">
        <f t="shared" si="309"/>
        <v>0</v>
      </c>
      <c r="G1249" s="229">
        <f>'DDS Rates for Amend'!CT9</f>
        <v>11.25</v>
      </c>
      <c r="H1249" s="170">
        <f t="shared" si="310"/>
        <v>0</v>
      </c>
    </row>
    <row r="1250" spans="1:10" x14ac:dyDescent="0.25">
      <c r="A1250" s="24">
        <f>A$12</f>
        <v>1692</v>
      </c>
      <c r="B1250" s="291">
        <f t="shared" si="307"/>
        <v>3.0450669914738125E-2</v>
      </c>
      <c r="C1250" s="23">
        <f t="shared" si="308"/>
        <v>8</v>
      </c>
      <c r="D1250" s="166">
        <v>200</v>
      </c>
      <c r="E1250" s="305">
        <v>70</v>
      </c>
      <c r="F1250" s="168">
        <f t="shared" si="309"/>
        <v>14000</v>
      </c>
      <c r="G1250" s="229">
        <f>'DDS Rates for Amend'!CT10</f>
        <v>11.25</v>
      </c>
      <c r="H1250" s="170">
        <f t="shared" si="310"/>
        <v>157500</v>
      </c>
    </row>
    <row r="1251" spans="1:10" x14ac:dyDescent="0.25">
      <c r="A1251" s="24">
        <f>A$13</f>
        <v>1722</v>
      </c>
      <c r="B1251" s="291">
        <f t="shared" si="307"/>
        <v>1.7730496453900711E-2</v>
      </c>
      <c r="C1251" s="23">
        <f t="shared" si="308"/>
        <v>9</v>
      </c>
      <c r="D1251" s="166">
        <v>100</v>
      </c>
      <c r="E1251" s="305">
        <f>E1250</f>
        <v>70</v>
      </c>
      <c r="F1251" s="168">
        <f t="shared" si="309"/>
        <v>7000</v>
      </c>
      <c r="G1251" s="229">
        <f>'DDS Rates for Amend'!CT11</f>
        <v>11.28375</v>
      </c>
      <c r="H1251" s="170">
        <f t="shared" si="310"/>
        <v>78986.25</v>
      </c>
    </row>
    <row r="1252" spans="1:10" x14ac:dyDescent="0.25">
      <c r="A1252" s="24">
        <f>A$14</f>
        <v>1752</v>
      </c>
      <c r="B1252" s="291">
        <f t="shared" si="307"/>
        <v>1.7421602787456445E-2</v>
      </c>
      <c r="C1252" s="23">
        <f t="shared" si="308"/>
        <v>10</v>
      </c>
      <c r="D1252" s="166">
        <v>120</v>
      </c>
      <c r="E1252" s="305">
        <f>E1251</f>
        <v>70</v>
      </c>
      <c r="F1252" s="168">
        <f t="shared" si="309"/>
        <v>8400</v>
      </c>
      <c r="G1252" s="229">
        <f>'DDS Rates for Amend'!CT12</f>
        <v>11.531992499999999</v>
      </c>
      <c r="H1252" s="170">
        <f t="shared" si="310"/>
        <v>96868.736999999994</v>
      </c>
    </row>
    <row r="1254" spans="1:10" x14ac:dyDescent="0.25">
      <c r="A1254" s="371" t="s">
        <v>23</v>
      </c>
      <c r="B1254" s="371"/>
      <c r="C1254" s="371"/>
      <c r="D1254" s="371"/>
      <c r="E1254" s="371"/>
      <c r="F1254" s="372"/>
      <c r="G1254" s="372"/>
      <c r="H1254" s="372"/>
    </row>
    <row r="1255" spans="1:10" x14ac:dyDescent="0.25">
      <c r="A1255" s="289" t="s">
        <v>91</v>
      </c>
      <c r="B1255" s="289" t="s">
        <v>92</v>
      </c>
      <c r="C1255" s="73" t="s">
        <v>312</v>
      </c>
      <c r="D1255" s="160" t="s">
        <v>300</v>
      </c>
      <c r="E1255" s="154" t="s">
        <v>301</v>
      </c>
      <c r="F1255" s="42" t="s">
        <v>304</v>
      </c>
      <c r="G1255" s="43" t="s">
        <v>302</v>
      </c>
      <c r="H1255" s="73" t="s">
        <v>303</v>
      </c>
      <c r="J1255" s="171" t="s">
        <v>47</v>
      </c>
    </row>
    <row r="1256" spans="1:10" x14ac:dyDescent="0.25">
      <c r="A1256" s="24">
        <f>A$5</f>
        <v>1182</v>
      </c>
      <c r="B1256" s="290"/>
      <c r="C1256" s="58">
        <v>1</v>
      </c>
      <c r="D1256" s="36">
        <f>'linked - DO NOT USE or DELETE'!D589</f>
        <v>0</v>
      </c>
      <c r="E1256" s="25">
        <f>IF(F1256=0,0,F1256/D1256)</f>
        <v>0</v>
      </c>
      <c r="F1256" s="36">
        <f>'linked - DO NOT USE or DELETE'!F589</f>
        <v>0</v>
      </c>
      <c r="G1256" s="27">
        <v>0</v>
      </c>
      <c r="H1256" s="37">
        <f>'linked - DO NOT USE or DELETE'!H589</f>
        <v>0</v>
      </c>
    </row>
    <row r="1257" spans="1:10" x14ac:dyDescent="0.25">
      <c r="A1257" s="24">
        <f>A$6</f>
        <v>1288</v>
      </c>
      <c r="B1257" s="291">
        <f>(A1257-A1256)/A1256</f>
        <v>8.9678510998307953E-2</v>
      </c>
      <c r="C1257" s="61">
        <v>2</v>
      </c>
      <c r="D1257" s="36">
        <f>'linked - DO NOT USE or DELETE'!I589</f>
        <v>0</v>
      </c>
      <c r="E1257" s="25">
        <f>IF(F1257=0,0,F1257/D1257)</f>
        <v>0</v>
      </c>
      <c r="F1257" s="36">
        <f>'linked - DO NOT USE or DELETE'!K589</f>
        <v>0</v>
      </c>
      <c r="G1257" s="27">
        <v>0</v>
      </c>
      <c r="H1257" s="37">
        <f>'linked - DO NOT USE or DELETE'!M589</f>
        <v>0</v>
      </c>
    </row>
    <row r="1258" spans="1:10" x14ac:dyDescent="0.25">
      <c r="A1258" s="24">
        <f>A$7</f>
        <v>1495</v>
      </c>
      <c r="B1258" s="291">
        <f t="shared" ref="B1258:B1265" si="311">(A1258-A1257)/A1257</f>
        <v>0.16071428571428573</v>
      </c>
      <c r="C1258" s="61">
        <v>3</v>
      </c>
      <c r="D1258" s="36">
        <f>'linked - DO NOT USE or DELETE'!N589</f>
        <v>0</v>
      </c>
      <c r="E1258" s="25">
        <f>IF(F1258=0,0,F1258/D1258)</f>
        <v>0</v>
      </c>
      <c r="F1258" s="36">
        <f>'linked - DO NOT USE or DELETE'!P589</f>
        <v>0</v>
      </c>
      <c r="G1258" s="27">
        <v>0</v>
      </c>
      <c r="H1258" s="38">
        <f>'linked - DO NOT USE or DELETE'!R589</f>
        <v>0</v>
      </c>
    </row>
    <row r="1259" spans="1:10" x14ac:dyDescent="0.25">
      <c r="A1259" s="24">
        <f>A$8</f>
        <v>1470</v>
      </c>
      <c r="B1259" s="291">
        <f t="shared" si="311"/>
        <v>-1.6722408026755852E-2</v>
      </c>
      <c r="C1259" s="61">
        <f t="shared" ref="C1259:C1265" si="312">C1258+1</f>
        <v>4</v>
      </c>
      <c r="D1259" s="36">
        <f>'linked - DO NOT USE or DELETE'!S589</f>
        <v>0</v>
      </c>
      <c r="E1259" s="25">
        <f>IF(F1259=0,0,F1259/D1259)</f>
        <v>0</v>
      </c>
      <c r="F1259" s="36">
        <f>'linked - DO NOT USE or DELETE'!U589</f>
        <v>0</v>
      </c>
      <c r="G1259" s="27">
        <v>0</v>
      </c>
      <c r="H1259" s="38">
        <f>'linked - DO NOT USE or DELETE'!W589</f>
        <v>0</v>
      </c>
    </row>
    <row r="1260" spans="1:10" x14ac:dyDescent="0.25">
      <c r="A1260" s="24">
        <f>A$9</f>
        <v>1542</v>
      </c>
      <c r="B1260" s="291">
        <f t="shared" si="311"/>
        <v>4.8979591836734691E-2</v>
      </c>
      <c r="C1260" s="61">
        <f t="shared" si="312"/>
        <v>5</v>
      </c>
      <c r="D1260" s="29">
        <f>D1259*1.0252</f>
        <v>0</v>
      </c>
      <c r="E1260" s="26">
        <v>0</v>
      </c>
      <c r="F1260" s="24">
        <f t="shared" ref="F1260:F1265" si="313">D1260*E1260</f>
        <v>0</v>
      </c>
      <c r="G1260" s="27">
        <v>0</v>
      </c>
      <c r="H1260" s="38">
        <f t="shared" ref="H1260:H1265" si="314">F1260*G1260</f>
        <v>0</v>
      </c>
    </row>
    <row r="1261" spans="1:10" x14ac:dyDescent="0.25">
      <c r="A1261" s="24">
        <f>A$10</f>
        <v>1592</v>
      </c>
      <c r="B1261" s="291">
        <f t="shared" si="311"/>
        <v>3.2425421530479899E-2</v>
      </c>
      <c r="C1261" s="23">
        <f t="shared" si="312"/>
        <v>6</v>
      </c>
      <c r="D1261" s="29">
        <v>0</v>
      </c>
      <c r="E1261" s="26">
        <v>0</v>
      </c>
      <c r="F1261" s="24">
        <f t="shared" si="313"/>
        <v>0</v>
      </c>
      <c r="G1261" s="27">
        <v>0</v>
      </c>
      <c r="H1261" s="38">
        <f t="shared" si="314"/>
        <v>0</v>
      </c>
    </row>
    <row r="1262" spans="1:10" x14ac:dyDescent="0.25">
      <c r="A1262" s="24">
        <f>A$11</f>
        <v>1642</v>
      </c>
      <c r="B1262" s="291">
        <f t="shared" si="311"/>
        <v>3.1407035175879394E-2</v>
      </c>
      <c r="C1262" s="23">
        <f t="shared" si="312"/>
        <v>7</v>
      </c>
      <c r="D1262" s="24">
        <v>0</v>
      </c>
      <c r="E1262" s="26">
        <v>0</v>
      </c>
      <c r="F1262" s="24">
        <f t="shared" si="313"/>
        <v>0</v>
      </c>
      <c r="G1262" s="27">
        <f>'DDS Rates for Amend'!CU9</f>
        <v>0</v>
      </c>
      <c r="H1262" s="38">
        <f t="shared" si="314"/>
        <v>0</v>
      </c>
    </row>
    <row r="1263" spans="1:10" x14ac:dyDescent="0.25">
      <c r="A1263" s="24">
        <f>A$12</f>
        <v>1692</v>
      </c>
      <c r="B1263" s="291">
        <f t="shared" si="311"/>
        <v>3.0450669914738125E-2</v>
      </c>
      <c r="C1263" s="23">
        <f t="shared" si="312"/>
        <v>8</v>
      </c>
      <c r="D1263" s="166">
        <v>0</v>
      </c>
      <c r="E1263" s="167">
        <v>2200</v>
      </c>
      <c r="F1263" s="168">
        <f t="shared" si="313"/>
        <v>0</v>
      </c>
      <c r="G1263" s="229">
        <f>'DDS Rates for Amend'!CU10</f>
        <v>8.1999999999999993</v>
      </c>
      <c r="H1263" s="170">
        <f t="shared" si="314"/>
        <v>0</v>
      </c>
    </row>
    <row r="1264" spans="1:10" x14ac:dyDescent="0.25">
      <c r="A1264" s="24">
        <f>A$13</f>
        <v>1722</v>
      </c>
      <c r="B1264" s="291">
        <f t="shared" si="311"/>
        <v>1.7730496453900711E-2</v>
      </c>
      <c r="C1264" s="23">
        <f t="shared" si="312"/>
        <v>9</v>
      </c>
      <c r="D1264" s="166">
        <v>90</v>
      </c>
      <c r="E1264" s="167">
        <f>E1263</f>
        <v>2200</v>
      </c>
      <c r="F1264" s="168">
        <f t="shared" si="313"/>
        <v>198000</v>
      </c>
      <c r="G1264" s="229">
        <f>'DDS Rates for Amend'!CU11</f>
        <v>8.2245999999999988</v>
      </c>
      <c r="H1264" s="170">
        <f t="shared" si="314"/>
        <v>1628470.7999999998</v>
      </c>
    </row>
    <row r="1265" spans="1:8" x14ac:dyDescent="0.25">
      <c r="A1265" s="24">
        <f>A$14</f>
        <v>1752</v>
      </c>
      <c r="B1265" s="291">
        <f t="shared" si="311"/>
        <v>1.7421602787456445E-2</v>
      </c>
      <c r="C1265" s="23">
        <f t="shared" si="312"/>
        <v>10</v>
      </c>
      <c r="D1265" s="166">
        <v>120</v>
      </c>
      <c r="E1265" s="167">
        <f>E1264</f>
        <v>2200</v>
      </c>
      <c r="F1265" s="168">
        <f t="shared" si="313"/>
        <v>264000</v>
      </c>
      <c r="G1265" s="229">
        <f>'DDS Rates for Amend'!CU12</f>
        <v>8.4055411999999983</v>
      </c>
      <c r="H1265" s="170">
        <f t="shared" si="314"/>
        <v>2219062.8767999997</v>
      </c>
    </row>
    <row r="1267" spans="1:8" x14ac:dyDescent="0.25">
      <c r="A1267" s="371" t="s">
        <v>12</v>
      </c>
      <c r="B1267" s="371"/>
      <c r="C1267" s="371"/>
      <c r="D1267" s="371"/>
      <c r="E1267" s="371"/>
      <c r="F1267" s="372"/>
      <c r="G1267" s="372"/>
      <c r="H1267" s="372"/>
    </row>
    <row r="1268" spans="1:8" x14ac:dyDescent="0.25">
      <c r="A1268" s="289" t="s">
        <v>91</v>
      </c>
      <c r="B1268" s="289" t="s">
        <v>92</v>
      </c>
      <c r="C1268" s="73" t="s">
        <v>312</v>
      </c>
      <c r="D1268" s="160" t="s">
        <v>300</v>
      </c>
      <c r="E1268" s="154" t="s">
        <v>301</v>
      </c>
      <c r="F1268" s="42" t="s">
        <v>304</v>
      </c>
      <c r="G1268" s="43" t="s">
        <v>302</v>
      </c>
      <c r="H1268" s="73" t="s">
        <v>303</v>
      </c>
    </row>
    <row r="1269" spans="1:8" x14ac:dyDescent="0.25">
      <c r="A1269" s="24">
        <f>A$5</f>
        <v>1182</v>
      </c>
      <c r="B1269" s="290"/>
      <c r="C1269" s="58">
        <v>1</v>
      </c>
      <c r="D1269" s="36">
        <f>'linked - DO NOT USE or DELETE'!D602</f>
        <v>0</v>
      </c>
      <c r="E1269" s="25">
        <f>IF(F1269=0,0,F1269/D1269)</f>
        <v>0</v>
      </c>
      <c r="F1269" s="36">
        <f>'linked - DO NOT USE or DELETE'!F602</f>
        <v>0</v>
      </c>
      <c r="G1269" s="27">
        <v>0</v>
      </c>
      <c r="H1269" s="37">
        <f>'linked - DO NOT USE or DELETE'!H602</f>
        <v>0</v>
      </c>
    </row>
    <row r="1270" spans="1:8" x14ac:dyDescent="0.25">
      <c r="A1270" s="24">
        <f>A$6</f>
        <v>1288</v>
      </c>
      <c r="B1270" s="291">
        <f>(A1270-A1269)/A1269</f>
        <v>8.9678510998307953E-2</v>
      </c>
      <c r="C1270" s="61">
        <v>2</v>
      </c>
      <c r="D1270" s="36">
        <f>'linked - DO NOT USE or DELETE'!I602</f>
        <v>0</v>
      </c>
      <c r="E1270" s="25">
        <f>IF(F1270=0,0,F1270/D1270)</f>
        <v>0</v>
      </c>
      <c r="F1270" s="36">
        <f>'linked - DO NOT USE or DELETE'!K602</f>
        <v>0</v>
      </c>
      <c r="G1270" s="27">
        <v>0</v>
      </c>
      <c r="H1270" s="37">
        <f>'linked - DO NOT USE or DELETE'!M602</f>
        <v>0</v>
      </c>
    </row>
    <row r="1271" spans="1:8" x14ac:dyDescent="0.25">
      <c r="A1271" s="24">
        <f>A$7</f>
        <v>1495</v>
      </c>
      <c r="B1271" s="291">
        <f t="shared" ref="B1271:B1278" si="315">(A1271-A1270)/A1270</f>
        <v>0.16071428571428573</v>
      </c>
      <c r="C1271" s="61">
        <v>3</v>
      </c>
      <c r="D1271" s="36">
        <f>'linked - DO NOT USE or DELETE'!N602</f>
        <v>0</v>
      </c>
      <c r="E1271" s="25">
        <f>IF(F1271=0,0,F1271/D1271)</f>
        <v>0</v>
      </c>
      <c r="F1271" s="36">
        <f>'linked - DO NOT USE or DELETE'!P602</f>
        <v>0</v>
      </c>
      <c r="G1271" s="27">
        <v>0</v>
      </c>
      <c r="H1271" s="38">
        <f>'linked - DO NOT USE or DELETE'!R602</f>
        <v>0</v>
      </c>
    </row>
    <row r="1272" spans="1:8" x14ac:dyDescent="0.25">
      <c r="A1272" s="24">
        <f>A$8</f>
        <v>1470</v>
      </c>
      <c r="B1272" s="291">
        <f t="shared" si="315"/>
        <v>-1.6722408026755852E-2</v>
      </c>
      <c r="C1272" s="61">
        <f t="shared" ref="C1272:C1278" si="316">C1271+1</f>
        <v>4</v>
      </c>
      <c r="D1272" s="36">
        <f>'linked - DO NOT USE or DELETE'!S602</f>
        <v>0</v>
      </c>
      <c r="E1272" s="25">
        <f>IF(F1272=0,0,F1272/D1272)</f>
        <v>0</v>
      </c>
      <c r="F1272" s="36">
        <f>'linked - DO NOT USE or DELETE'!U602</f>
        <v>0</v>
      </c>
      <c r="G1272" s="27">
        <v>0</v>
      </c>
      <c r="H1272" s="38">
        <f>'linked - DO NOT USE or DELETE'!W602</f>
        <v>0</v>
      </c>
    </row>
    <row r="1273" spans="1:8" x14ac:dyDescent="0.25">
      <c r="A1273" s="24">
        <f>A$9</f>
        <v>1542</v>
      </c>
      <c r="B1273" s="291">
        <f t="shared" si="315"/>
        <v>4.8979591836734691E-2</v>
      </c>
      <c r="C1273" s="61">
        <f t="shared" si="316"/>
        <v>5</v>
      </c>
      <c r="D1273" s="29">
        <f>D1272*1.0252</f>
        <v>0</v>
      </c>
      <c r="E1273" s="26">
        <v>0</v>
      </c>
      <c r="F1273" s="24">
        <f t="shared" ref="F1273:F1278" si="317">D1273*E1273</f>
        <v>0</v>
      </c>
      <c r="G1273" s="27">
        <v>0</v>
      </c>
      <c r="H1273" s="38">
        <f t="shared" ref="H1273:H1278" si="318">F1273*G1273</f>
        <v>0</v>
      </c>
    </row>
    <row r="1274" spans="1:8" x14ac:dyDescent="0.25">
      <c r="A1274" s="24">
        <f>A$10</f>
        <v>1592</v>
      </c>
      <c r="B1274" s="291">
        <f t="shared" si="315"/>
        <v>3.2425421530479899E-2</v>
      </c>
      <c r="C1274" s="23">
        <f t="shared" si="316"/>
        <v>6</v>
      </c>
      <c r="D1274" s="29">
        <v>0</v>
      </c>
      <c r="E1274" s="26">
        <v>0</v>
      </c>
      <c r="F1274" s="24">
        <f t="shared" si="317"/>
        <v>0</v>
      </c>
      <c r="G1274" s="27">
        <v>0</v>
      </c>
      <c r="H1274" s="38">
        <f t="shared" si="318"/>
        <v>0</v>
      </c>
    </row>
    <row r="1275" spans="1:8" x14ac:dyDescent="0.25">
      <c r="A1275" s="24">
        <f>A$11</f>
        <v>1642</v>
      </c>
      <c r="B1275" s="291">
        <f t="shared" si="315"/>
        <v>3.1407035175879394E-2</v>
      </c>
      <c r="C1275" s="23">
        <f t="shared" si="316"/>
        <v>7</v>
      </c>
      <c r="D1275" s="24">
        <v>0</v>
      </c>
      <c r="E1275" s="26">
        <v>0</v>
      </c>
      <c r="F1275" s="24">
        <f t="shared" si="317"/>
        <v>0</v>
      </c>
      <c r="G1275" s="27">
        <f>'DDS Rates for Amend'!CU22</f>
        <v>0</v>
      </c>
      <c r="H1275" s="38">
        <f t="shared" si="318"/>
        <v>0</v>
      </c>
    </row>
    <row r="1276" spans="1:8" x14ac:dyDescent="0.25">
      <c r="A1276" s="24">
        <f>A$12</f>
        <v>1692</v>
      </c>
      <c r="B1276" s="291">
        <f t="shared" si="315"/>
        <v>3.0450669914738125E-2</v>
      </c>
      <c r="C1276" s="23">
        <f t="shared" si="316"/>
        <v>8</v>
      </c>
      <c r="D1276" s="166">
        <v>0</v>
      </c>
      <c r="E1276" s="167">
        <v>3744</v>
      </c>
      <c r="F1276" s="168">
        <f t="shared" si="317"/>
        <v>0</v>
      </c>
      <c r="G1276" s="229">
        <f>'DDS Rates for Amend'!CV10</f>
        <v>4.72</v>
      </c>
      <c r="H1276" s="170">
        <f t="shared" si="318"/>
        <v>0</v>
      </c>
    </row>
    <row r="1277" spans="1:8" x14ac:dyDescent="0.25">
      <c r="A1277" s="24">
        <f>A$13</f>
        <v>1722</v>
      </c>
      <c r="B1277" s="291">
        <f t="shared" si="315"/>
        <v>1.7730496453900711E-2</v>
      </c>
      <c r="C1277" s="23">
        <f t="shared" si="316"/>
        <v>9</v>
      </c>
      <c r="D1277" s="166">
        <v>45</v>
      </c>
      <c r="E1277" s="167">
        <f>E1276</f>
        <v>3744</v>
      </c>
      <c r="F1277" s="168">
        <f t="shared" si="317"/>
        <v>168480</v>
      </c>
      <c r="G1277" s="229">
        <f>'DDS Rates for Amend'!CV11</f>
        <v>4.7341599999999993</v>
      </c>
      <c r="H1277" s="170">
        <f t="shared" si="318"/>
        <v>797611.27679999988</v>
      </c>
    </row>
    <row r="1278" spans="1:8" x14ac:dyDescent="0.25">
      <c r="A1278" s="24">
        <f>A$14</f>
        <v>1752</v>
      </c>
      <c r="B1278" s="291">
        <f t="shared" si="315"/>
        <v>1.7421602787456445E-2</v>
      </c>
      <c r="C1278" s="23">
        <f t="shared" si="316"/>
        <v>10</v>
      </c>
      <c r="D1278" s="166">
        <v>50</v>
      </c>
      <c r="E1278" s="167">
        <f>E1277</f>
        <v>3744</v>
      </c>
      <c r="F1278" s="168">
        <f t="shared" si="317"/>
        <v>187200</v>
      </c>
      <c r="G1278" s="229">
        <f>'DDS Rates for Amend'!CV12</f>
        <v>4.8383115199999995</v>
      </c>
      <c r="H1278" s="170">
        <f t="shared" si="318"/>
        <v>905731.91654399992</v>
      </c>
    </row>
    <row r="1280" spans="1:8" x14ac:dyDescent="0.25">
      <c r="A1280" s="371" t="s">
        <v>22</v>
      </c>
      <c r="B1280" s="371"/>
      <c r="C1280" s="371"/>
      <c r="D1280" s="371"/>
      <c r="E1280" s="371"/>
      <c r="F1280" s="372"/>
      <c r="G1280" s="372"/>
      <c r="H1280" s="372"/>
    </row>
    <row r="1281" spans="1:10" x14ac:dyDescent="0.25">
      <c r="A1281" s="289" t="s">
        <v>91</v>
      </c>
      <c r="B1281" s="289" t="s">
        <v>92</v>
      </c>
      <c r="C1281" s="73" t="s">
        <v>312</v>
      </c>
      <c r="D1281" s="160" t="s">
        <v>300</v>
      </c>
      <c r="E1281" s="154" t="s">
        <v>301</v>
      </c>
      <c r="F1281" s="42" t="s">
        <v>304</v>
      </c>
      <c r="G1281" s="43" t="s">
        <v>302</v>
      </c>
      <c r="H1281" s="73" t="s">
        <v>303</v>
      </c>
      <c r="J1281" s="18" t="s">
        <v>27</v>
      </c>
    </row>
    <row r="1282" spans="1:10" x14ac:dyDescent="0.25">
      <c r="A1282" s="24">
        <f>A$5</f>
        <v>1182</v>
      </c>
      <c r="B1282" s="290"/>
      <c r="C1282" s="58">
        <v>1</v>
      </c>
      <c r="D1282" s="36">
        <f>'linked - DO NOT USE or DELETE'!D615</f>
        <v>0</v>
      </c>
      <c r="E1282" s="25">
        <f>IF(F1282=0,0,F1282/D1282)</f>
        <v>0</v>
      </c>
      <c r="F1282" s="36">
        <f>'linked - DO NOT USE or DELETE'!F615</f>
        <v>0</v>
      </c>
      <c r="G1282" s="27">
        <v>0</v>
      </c>
      <c r="H1282" s="37">
        <f>'linked - DO NOT USE or DELETE'!H615</f>
        <v>0</v>
      </c>
    </row>
    <row r="1283" spans="1:10" x14ac:dyDescent="0.25">
      <c r="A1283" s="24">
        <f>A$6</f>
        <v>1288</v>
      </c>
      <c r="B1283" s="291">
        <f>(A1283-A1282)/A1282</f>
        <v>8.9678510998307953E-2</v>
      </c>
      <c r="C1283" s="61">
        <v>2</v>
      </c>
      <c r="D1283" s="36">
        <f>'linked - DO NOT USE or DELETE'!I615</f>
        <v>0</v>
      </c>
      <c r="E1283" s="25">
        <f>IF(F1283=0,0,F1283/D1283)</f>
        <v>0</v>
      </c>
      <c r="F1283" s="36">
        <f>'linked - DO NOT USE or DELETE'!K615</f>
        <v>0</v>
      </c>
      <c r="G1283" s="27">
        <v>0</v>
      </c>
      <c r="H1283" s="37">
        <f>'linked - DO NOT USE or DELETE'!M615</f>
        <v>0</v>
      </c>
    </row>
    <row r="1284" spans="1:10" x14ac:dyDescent="0.25">
      <c r="A1284" s="24">
        <f>A$7</f>
        <v>1495</v>
      </c>
      <c r="B1284" s="291">
        <f t="shared" ref="B1284:B1291" si="319">(A1284-A1283)/A1283</f>
        <v>0.16071428571428573</v>
      </c>
      <c r="C1284" s="61">
        <v>3</v>
      </c>
      <c r="D1284" s="36">
        <f>'linked - DO NOT USE or DELETE'!N615</f>
        <v>0</v>
      </c>
      <c r="E1284" s="25">
        <f>IF(F1284=0,0,F1284/D1284)</f>
        <v>0</v>
      </c>
      <c r="F1284" s="36">
        <f>'linked - DO NOT USE or DELETE'!P615</f>
        <v>0</v>
      </c>
      <c r="G1284" s="27">
        <v>0</v>
      </c>
      <c r="H1284" s="38">
        <f>'linked - DO NOT USE or DELETE'!R615</f>
        <v>0</v>
      </c>
    </row>
    <row r="1285" spans="1:10" x14ac:dyDescent="0.25">
      <c r="A1285" s="24">
        <f>A$8</f>
        <v>1470</v>
      </c>
      <c r="B1285" s="291">
        <f t="shared" si="319"/>
        <v>-1.6722408026755852E-2</v>
      </c>
      <c r="C1285" s="61">
        <f t="shared" ref="C1285:C1291" si="320">C1284+1</f>
        <v>4</v>
      </c>
      <c r="D1285" s="36">
        <f>'linked - DO NOT USE or DELETE'!S615</f>
        <v>0</v>
      </c>
      <c r="E1285" s="25">
        <f>IF(F1285=0,0,F1285/D1285)</f>
        <v>0</v>
      </c>
      <c r="F1285" s="36">
        <f>'linked - DO NOT USE or DELETE'!U615</f>
        <v>0</v>
      </c>
      <c r="G1285" s="27">
        <v>0</v>
      </c>
      <c r="H1285" s="38">
        <f>'linked - DO NOT USE or DELETE'!W615</f>
        <v>0</v>
      </c>
    </row>
    <row r="1286" spans="1:10" x14ac:dyDescent="0.25">
      <c r="A1286" s="24">
        <f>A$9</f>
        <v>1542</v>
      </c>
      <c r="B1286" s="291">
        <f t="shared" si="319"/>
        <v>4.8979591836734691E-2</v>
      </c>
      <c r="C1286" s="61">
        <f t="shared" si="320"/>
        <v>5</v>
      </c>
      <c r="D1286" s="29">
        <f>D1285*1.0252</f>
        <v>0</v>
      </c>
      <c r="E1286" s="26">
        <v>0</v>
      </c>
      <c r="F1286" s="24">
        <f t="shared" ref="F1286:F1291" si="321">D1286*E1286</f>
        <v>0</v>
      </c>
      <c r="G1286" s="27">
        <v>0</v>
      </c>
      <c r="H1286" s="38">
        <f t="shared" ref="H1286:H1291" si="322">F1286*G1286</f>
        <v>0</v>
      </c>
    </row>
    <row r="1287" spans="1:10" x14ac:dyDescent="0.25">
      <c r="A1287" s="24">
        <f>A$10</f>
        <v>1592</v>
      </c>
      <c r="B1287" s="291">
        <f t="shared" si="319"/>
        <v>3.2425421530479899E-2</v>
      </c>
      <c r="C1287" s="23">
        <f t="shared" si="320"/>
        <v>6</v>
      </c>
      <c r="D1287" s="29">
        <v>0</v>
      </c>
      <c r="E1287" s="26">
        <v>0</v>
      </c>
      <c r="F1287" s="24">
        <f t="shared" si="321"/>
        <v>0</v>
      </c>
      <c r="G1287" s="27">
        <v>0</v>
      </c>
      <c r="H1287" s="38">
        <f t="shared" si="322"/>
        <v>0</v>
      </c>
    </row>
    <row r="1288" spans="1:10" x14ac:dyDescent="0.25">
      <c r="A1288" s="24">
        <f>A$11</f>
        <v>1642</v>
      </c>
      <c r="B1288" s="291">
        <f t="shared" si="319"/>
        <v>3.1407035175879394E-2</v>
      </c>
      <c r="C1288" s="23">
        <f t="shared" si="320"/>
        <v>7</v>
      </c>
      <c r="D1288" s="24">
        <v>0</v>
      </c>
      <c r="E1288" s="26">
        <v>0</v>
      </c>
      <c r="F1288" s="24">
        <f t="shared" si="321"/>
        <v>0</v>
      </c>
      <c r="G1288" s="27">
        <f>'DDS Rates for Amend'!CU35</f>
        <v>0</v>
      </c>
      <c r="H1288" s="38">
        <f t="shared" si="322"/>
        <v>0</v>
      </c>
    </row>
    <row r="1289" spans="1:10" x14ac:dyDescent="0.25">
      <c r="A1289" s="24">
        <f>A$12</f>
        <v>1692</v>
      </c>
      <c r="B1289" s="291">
        <f t="shared" si="319"/>
        <v>3.0450669914738125E-2</v>
      </c>
      <c r="C1289" s="23">
        <f t="shared" si="320"/>
        <v>8</v>
      </c>
      <c r="D1289" s="166">
        <v>0</v>
      </c>
      <c r="E1289" s="167">
        <v>208</v>
      </c>
      <c r="F1289" s="168">
        <f t="shared" si="321"/>
        <v>0</v>
      </c>
      <c r="G1289" s="229">
        <f>'DDS Rates for Amend'!CW10</f>
        <v>2.91</v>
      </c>
      <c r="H1289" s="170">
        <f t="shared" si="322"/>
        <v>0</v>
      </c>
    </row>
    <row r="1290" spans="1:10" x14ac:dyDescent="0.25">
      <c r="A1290" s="24">
        <f>A$13</f>
        <v>1722</v>
      </c>
      <c r="B1290" s="291">
        <f t="shared" si="319"/>
        <v>1.7730496453900711E-2</v>
      </c>
      <c r="C1290" s="23">
        <f t="shared" si="320"/>
        <v>9</v>
      </c>
      <c r="D1290" s="166">
        <v>10</v>
      </c>
      <c r="E1290" s="167">
        <v>208</v>
      </c>
      <c r="F1290" s="168">
        <f t="shared" si="321"/>
        <v>2080</v>
      </c>
      <c r="G1290" s="229">
        <f>'DDS Rates for Amend'!CW11</f>
        <v>2.91873</v>
      </c>
      <c r="H1290" s="170">
        <f t="shared" si="322"/>
        <v>6070.9584000000004</v>
      </c>
    </row>
    <row r="1291" spans="1:10" x14ac:dyDescent="0.25">
      <c r="A1291" s="24">
        <f>A$14</f>
        <v>1752</v>
      </c>
      <c r="B1291" s="291">
        <f t="shared" si="319"/>
        <v>1.7421602787456445E-2</v>
      </c>
      <c r="C1291" s="23">
        <f t="shared" si="320"/>
        <v>10</v>
      </c>
      <c r="D1291" s="166">
        <v>14</v>
      </c>
      <c r="E1291" s="167">
        <v>208</v>
      </c>
      <c r="F1291" s="168">
        <f t="shared" si="321"/>
        <v>2912</v>
      </c>
      <c r="G1291" s="229">
        <f>'DDS Rates for Amend'!CW12</f>
        <v>2.9829420600000001</v>
      </c>
      <c r="H1291" s="170">
        <f t="shared" si="322"/>
        <v>8686.3272787200003</v>
      </c>
    </row>
    <row r="1293" spans="1:10" x14ac:dyDescent="0.25">
      <c r="A1293" s="371" t="s">
        <v>25</v>
      </c>
      <c r="B1293" s="371"/>
      <c r="C1293" s="371"/>
      <c r="D1293" s="371"/>
      <c r="E1293" s="371"/>
      <c r="F1293" s="372"/>
      <c r="G1293" s="372"/>
      <c r="H1293" s="372"/>
    </row>
    <row r="1294" spans="1:10" x14ac:dyDescent="0.25">
      <c r="A1294" s="289" t="s">
        <v>91</v>
      </c>
      <c r="B1294" s="289" t="s">
        <v>92</v>
      </c>
      <c r="C1294" s="73" t="s">
        <v>312</v>
      </c>
      <c r="D1294" s="160" t="s">
        <v>300</v>
      </c>
      <c r="E1294" s="154" t="s">
        <v>301</v>
      </c>
      <c r="F1294" s="42" t="s">
        <v>304</v>
      </c>
      <c r="G1294" s="43" t="s">
        <v>302</v>
      </c>
      <c r="H1294" s="73" t="s">
        <v>303</v>
      </c>
      <c r="J1294" s="18" t="s">
        <v>33</v>
      </c>
    </row>
    <row r="1295" spans="1:10" x14ac:dyDescent="0.25">
      <c r="A1295" s="24">
        <f>A$5</f>
        <v>1182</v>
      </c>
      <c r="B1295" s="290"/>
      <c r="C1295" s="58">
        <v>1</v>
      </c>
      <c r="D1295" s="36">
        <f>'linked - DO NOT USE or DELETE'!D628</f>
        <v>0</v>
      </c>
      <c r="E1295" s="25">
        <f>IF(F1295=0,0,F1295/D1295)</f>
        <v>0</v>
      </c>
      <c r="F1295" s="36">
        <f>'linked - DO NOT USE or DELETE'!F628</f>
        <v>0</v>
      </c>
      <c r="G1295" s="27">
        <v>0</v>
      </c>
      <c r="H1295" s="37">
        <f>'linked - DO NOT USE or DELETE'!H628</f>
        <v>0</v>
      </c>
    </row>
    <row r="1296" spans="1:10" x14ac:dyDescent="0.25">
      <c r="A1296" s="24">
        <f>A$6</f>
        <v>1288</v>
      </c>
      <c r="B1296" s="291">
        <f>(A1296-A1295)/A1295</f>
        <v>8.9678510998307953E-2</v>
      </c>
      <c r="C1296" s="61">
        <v>2</v>
      </c>
      <c r="D1296" s="36">
        <f>'linked - DO NOT USE or DELETE'!I628</f>
        <v>0</v>
      </c>
      <c r="E1296" s="25">
        <f>IF(F1296=0,0,F1296/D1296)</f>
        <v>0</v>
      </c>
      <c r="F1296" s="36">
        <f>'linked - DO NOT USE or DELETE'!K628</f>
        <v>0</v>
      </c>
      <c r="G1296" s="27">
        <v>0</v>
      </c>
      <c r="H1296" s="37">
        <f>'linked - DO NOT USE or DELETE'!M628</f>
        <v>0</v>
      </c>
    </row>
    <row r="1297" spans="1:10" x14ac:dyDescent="0.25">
      <c r="A1297" s="24">
        <f>A$7</f>
        <v>1495</v>
      </c>
      <c r="B1297" s="291">
        <f t="shared" ref="B1297:B1304" si="323">(A1297-A1296)/A1296</f>
        <v>0.16071428571428573</v>
      </c>
      <c r="C1297" s="61">
        <v>3</v>
      </c>
      <c r="D1297" s="36">
        <f>'linked - DO NOT USE or DELETE'!N628</f>
        <v>0</v>
      </c>
      <c r="E1297" s="25">
        <f>IF(F1297=0,0,F1297/D1297)</f>
        <v>0</v>
      </c>
      <c r="F1297" s="36">
        <f>'linked - DO NOT USE or DELETE'!P628</f>
        <v>0</v>
      </c>
      <c r="G1297" s="27">
        <v>0</v>
      </c>
      <c r="H1297" s="38">
        <f>'linked - DO NOT USE or DELETE'!R628</f>
        <v>0</v>
      </c>
    </row>
    <row r="1298" spans="1:10" x14ac:dyDescent="0.25">
      <c r="A1298" s="24">
        <f>A$8</f>
        <v>1470</v>
      </c>
      <c r="B1298" s="291">
        <f t="shared" si="323"/>
        <v>-1.6722408026755852E-2</v>
      </c>
      <c r="C1298" s="61">
        <f t="shared" ref="C1298:C1304" si="324">C1297+1</f>
        <v>4</v>
      </c>
      <c r="D1298" s="36">
        <f>'linked - DO NOT USE or DELETE'!S628</f>
        <v>0</v>
      </c>
      <c r="E1298" s="25">
        <f>IF(F1298=0,0,F1298/D1298)</f>
        <v>0</v>
      </c>
      <c r="F1298" s="36">
        <f>'linked - DO NOT USE or DELETE'!U628</f>
        <v>0</v>
      </c>
      <c r="G1298" s="27">
        <v>0</v>
      </c>
      <c r="H1298" s="38">
        <f>'linked - DO NOT USE or DELETE'!W628</f>
        <v>0</v>
      </c>
    </row>
    <row r="1299" spans="1:10" x14ac:dyDescent="0.25">
      <c r="A1299" s="24">
        <f>A$9</f>
        <v>1542</v>
      </c>
      <c r="B1299" s="291">
        <f t="shared" si="323"/>
        <v>4.8979591836734691E-2</v>
      </c>
      <c r="C1299" s="61">
        <f t="shared" si="324"/>
        <v>5</v>
      </c>
      <c r="D1299" s="29">
        <f>D1298*1.0252</f>
        <v>0</v>
      </c>
      <c r="E1299" s="26">
        <v>0</v>
      </c>
      <c r="F1299" s="24">
        <f t="shared" ref="F1299:F1304" si="325">D1299*E1299</f>
        <v>0</v>
      </c>
      <c r="G1299" s="27">
        <v>0</v>
      </c>
      <c r="H1299" s="38">
        <f t="shared" ref="H1299:H1304" si="326">F1299*G1299</f>
        <v>0</v>
      </c>
    </row>
    <row r="1300" spans="1:10" x14ac:dyDescent="0.25">
      <c r="A1300" s="24">
        <f>A$10</f>
        <v>1592</v>
      </c>
      <c r="B1300" s="291">
        <f t="shared" si="323"/>
        <v>3.2425421530479899E-2</v>
      </c>
      <c r="C1300" s="23">
        <f t="shared" si="324"/>
        <v>6</v>
      </c>
      <c r="D1300" s="29">
        <v>0</v>
      </c>
      <c r="E1300" s="26">
        <v>0</v>
      </c>
      <c r="F1300" s="24">
        <f t="shared" si="325"/>
        <v>0</v>
      </c>
      <c r="G1300" s="27">
        <v>0</v>
      </c>
      <c r="H1300" s="38">
        <f t="shared" si="326"/>
        <v>0</v>
      </c>
    </row>
    <row r="1301" spans="1:10" x14ac:dyDescent="0.25">
      <c r="A1301" s="24">
        <f>A$11</f>
        <v>1642</v>
      </c>
      <c r="B1301" s="291">
        <f t="shared" si="323"/>
        <v>3.1407035175879394E-2</v>
      </c>
      <c r="C1301" s="23">
        <f t="shared" si="324"/>
        <v>7</v>
      </c>
      <c r="D1301" s="24">
        <v>0</v>
      </c>
      <c r="E1301" s="26">
        <v>0</v>
      </c>
      <c r="F1301" s="24">
        <f t="shared" si="325"/>
        <v>0</v>
      </c>
      <c r="G1301" s="27">
        <f>'DDS Rates for Amend'!CU48</f>
        <v>0</v>
      </c>
      <c r="H1301" s="38">
        <f t="shared" si="326"/>
        <v>0</v>
      </c>
    </row>
    <row r="1302" spans="1:10" x14ac:dyDescent="0.25">
      <c r="A1302" s="24">
        <f>A$12</f>
        <v>1692</v>
      </c>
      <c r="B1302" s="291">
        <f t="shared" si="323"/>
        <v>3.0450669914738125E-2</v>
      </c>
      <c r="C1302" s="23">
        <f t="shared" si="324"/>
        <v>8</v>
      </c>
      <c r="D1302" s="166">
        <v>0</v>
      </c>
      <c r="E1302" s="167">
        <v>260</v>
      </c>
      <c r="F1302" s="168">
        <f t="shared" si="325"/>
        <v>0</v>
      </c>
      <c r="G1302" s="229">
        <f>'DDS Rates for Amend'!AM10</f>
        <v>12.3</v>
      </c>
      <c r="H1302" s="170">
        <f t="shared" si="326"/>
        <v>0</v>
      </c>
    </row>
    <row r="1303" spans="1:10" x14ac:dyDescent="0.25">
      <c r="A1303" s="24">
        <f>A$13</f>
        <v>1722</v>
      </c>
      <c r="B1303" s="291">
        <f t="shared" si="323"/>
        <v>1.7730496453900711E-2</v>
      </c>
      <c r="C1303" s="23">
        <f t="shared" si="324"/>
        <v>9</v>
      </c>
      <c r="D1303" s="166">
        <v>115</v>
      </c>
      <c r="E1303" s="167">
        <v>260</v>
      </c>
      <c r="F1303" s="168">
        <f t="shared" si="325"/>
        <v>29900</v>
      </c>
      <c r="G1303" s="229">
        <f>'DDS Rates for Amend'!AM11</f>
        <v>12.3369</v>
      </c>
      <c r="H1303" s="170">
        <f t="shared" si="326"/>
        <v>368873.31</v>
      </c>
    </row>
    <row r="1304" spans="1:10" x14ac:dyDescent="0.25">
      <c r="A1304" s="24">
        <f>A$14</f>
        <v>1752</v>
      </c>
      <c r="B1304" s="291">
        <f t="shared" si="323"/>
        <v>1.7421602787456445E-2</v>
      </c>
      <c r="C1304" s="23">
        <f t="shared" si="324"/>
        <v>10</v>
      </c>
      <c r="D1304" s="166">
        <v>120</v>
      </c>
      <c r="E1304" s="167">
        <v>260</v>
      </c>
      <c r="F1304" s="168">
        <f t="shared" si="325"/>
        <v>31200</v>
      </c>
      <c r="G1304" s="229">
        <f>'DDS Rates for Amend'!AM12</f>
        <v>12.608311800000001</v>
      </c>
      <c r="H1304" s="170">
        <f t="shared" si="326"/>
        <v>393379.32816000003</v>
      </c>
    </row>
    <row r="1306" spans="1:10" x14ac:dyDescent="0.25">
      <c r="A1306" s="373" t="s">
        <v>30</v>
      </c>
      <c r="B1306" s="374"/>
      <c r="C1306" s="374"/>
      <c r="D1306" s="374"/>
      <c r="E1306" s="375"/>
      <c r="F1306" s="372"/>
      <c r="G1306" s="372"/>
      <c r="H1306" s="372"/>
    </row>
    <row r="1307" spans="1:10" x14ac:dyDescent="0.25">
      <c r="A1307" s="289" t="s">
        <v>91</v>
      </c>
      <c r="B1307" s="289" t="s">
        <v>92</v>
      </c>
      <c r="C1307" s="73" t="s">
        <v>312</v>
      </c>
      <c r="D1307" s="160" t="s">
        <v>300</v>
      </c>
      <c r="E1307" s="154" t="s">
        <v>301</v>
      </c>
      <c r="F1307" s="42" t="s">
        <v>304</v>
      </c>
      <c r="G1307" s="43" t="s">
        <v>302</v>
      </c>
      <c r="H1307" s="73" t="s">
        <v>303</v>
      </c>
    </row>
    <row r="1308" spans="1:10" x14ac:dyDescent="0.25">
      <c r="A1308" s="24">
        <f>A$5</f>
        <v>1182</v>
      </c>
      <c r="B1308" s="290"/>
      <c r="C1308" s="58">
        <v>1</v>
      </c>
      <c r="D1308" s="36">
        <f>'linked - DO NOT USE or DELETE'!D641</f>
        <v>0</v>
      </c>
      <c r="E1308" s="25">
        <f>IF(F1308=0,0,F1308/D1308)</f>
        <v>0</v>
      </c>
      <c r="F1308" s="36">
        <f>'linked - DO NOT USE or DELETE'!F641</f>
        <v>0</v>
      </c>
      <c r="G1308" s="27">
        <v>0</v>
      </c>
      <c r="H1308" s="37">
        <f>'linked - DO NOT USE or DELETE'!H641</f>
        <v>0</v>
      </c>
      <c r="J1308" s="18" t="s">
        <v>31</v>
      </c>
    </row>
    <row r="1309" spans="1:10" x14ac:dyDescent="0.25">
      <c r="A1309" s="24">
        <f>A$6</f>
        <v>1288</v>
      </c>
      <c r="B1309" s="291">
        <f>(A1309-A1308)/A1308</f>
        <v>8.9678510998307953E-2</v>
      </c>
      <c r="C1309" s="61">
        <v>2</v>
      </c>
      <c r="D1309" s="36">
        <f>'linked - DO NOT USE or DELETE'!I641</f>
        <v>0</v>
      </c>
      <c r="E1309" s="25">
        <f>IF(F1309=0,0,F1309/D1309)</f>
        <v>0</v>
      </c>
      <c r="F1309" s="36">
        <f>'linked - DO NOT USE or DELETE'!K641</f>
        <v>0</v>
      </c>
      <c r="G1309" s="27">
        <v>0</v>
      </c>
      <c r="H1309" s="37">
        <f>'linked - DO NOT USE or DELETE'!M641</f>
        <v>0</v>
      </c>
    </row>
    <row r="1310" spans="1:10" x14ac:dyDescent="0.25">
      <c r="A1310" s="24">
        <f>A$7</f>
        <v>1495</v>
      </c>
      <c r="B1310" s="291">
        <f t="shared" ref="B1310:B1317" si="327">(A1310-A1309)/A1309</f>
        <v>0.16071428571428573</v>
      </c>
      <c r="C1310" s="61">
        <v>3</v>
      </c>
      <c r="D1310" s="36">
        <f>'linked - DO NOT USE or DELETE'!N641</f>
        <v>0</v>
      </c>
      <c r="E1310" s="25">
        <f>IF(F1310=0,0,F1310/D1310)</f>
        <v>0</v>
      </c>
      <c r="F1310" s="36">
        <f>'linked - DO NOT USE or DELETE'!P641</f>
        <v>0</v>
      </c>
      <c r="G1310" s="27">
        <v>0</v>
      </c>
      <c r="H1310" s="38">
        <f>'linked - DO NOT USE or DELETE'!R641</f>
        <v>0</v>
      </c>
    </row>
    <row r="1311" spans="1:10" x14ac:dyDescent="0.25">
      <c r="A1311" s="24">
        <f>A$8</f>
        <v>1470</v>
      </c>
      <c r="B1311" s="291">
        <f t="shared" si="327"/>
        <v>-1.6722408026755852E-2</v>
      </c>
      <c r="C1311" s="61">
        <f t="shared" ref="C1311:C1317" si="328">C1310+1</f>
        <v>4</v>
      </c>
      <c r="D1311" s="36">
        <f>'linked - DO NOT USE or DELETE'!S641</f>
        <v>0</v>
      </c>
      <c r="E1311" s="25">
        <f>IF(F1311=0,0,F1311/D1311)</f>
        <v>0</v>
      </c>
      <c r="F1311" s="36">
        <f>'linked - DO NOT USE or DELETE'!U641</f>
        <v>0</v>
      </c>
      <c r="G1311" s="27">
        <v>0</v>
      </c>
      <c r="H1311" s="38">
        <f>'linked - DO NOT USE or DELETE'!W641</f>
        <v>0</v>
      </c>
    </row>
    <row r="1312" spans="1:10" x14ac:dyDescent="0.25">
      <c r="A1312" s="24">
        <f>A$9</f>
        <v>1542</v>
      </c>
      <c r="B1312" s="291">
        <f t="shared" si="327"/>
        <v>4.8979591836734691E-2</v>
      </c>
      <c r="C1312" s="61">
        <f t="shared" si="328"/>
        <v>5</v>
      </c>
      <c r="D1312" s="29">
        <f>D1311*1.0252</f>
        <v>0</v>
      </c>
      <c r="E1312" s="26">
        <v>0</v>
      </c>
      <c r="F1312" s="24">
        <f t="shared" ref="F1312:F1317" si="329">D1312*E1312</f>
        <v>0</v>
      </c>
      <c r="G1312" s="27">
        <v>0</v>
      </c>
      <c r="H1312" s="38">
        <f t="shared" ref="H1312:H1317" si="330">F1312*G1312</f>
        <v>0</v>
      </c>
    </row>
    <row r="1313" spans="1:8" x14ac:dyDescent="0.25">
      <c r="A1313" s="24">
        <f>A$10</f>
        <v>1592</v>
      </c>
      <c r="B1313" s="291">
        <f t="shared" si="327"/>
        <v>3.2425421530479899E-2</v>
      </c>
      <c r="C1313" s="23">
        <f t="shared" si="328"/>
        <v>6</v>
      </c>
      <c r="D1313" s="29">
        <v>0</v>
      </c>
      <c r="E1313" s="26">
        <v>0</v>
      </c>
      <c r="F1313" s="24">
        <f t="shared" si="329"/>
        <v>0</v>
      </c>
      <c r="G1313" s="27">
        <v>0</v>
      </c>
      <c r="H1313" s="38">
        <f t="shared" si="330"/>
        <v>0</v>
      </c>
    </row>
    <row r="1314" spans="1:8" x14ac:dyDescent="0.25">
      <c r="A1314" s="24">
        <f>A$11</f>
        <v>1642</v>
      </c>
      <c r="B1314" s="291">
        <f t="shared" si="327"/>
        <v>3.1407035175879394E-2</v>
      </c>
      <c r="C1314" s="23">
        <f t="shared" si="328"/>
        <v>7</v>
      </c>
      <c r="D1314" s="29">
        <v>0</v>
      </c>
      <c r="E1314" s="26">
        <v>0</v>
      </c>
      <c r="F1314" s="168">
        <f t="shared" si="329"/>
        <v>0</v>
      </c>
      <c r="G1314" s="229">
        <f>'DDS Rates for Amend'!CN139</f>
        <v>0</v>
      </c>
      <c r="H1314" s="170">
        <f t="shared" si="330"/>
        <v>0</v>
      </c>
    </row>
    <row r="1315" spans="1:8" x14ac:dyDescent="0.25">
      <c r="A1315" s="24">
        <f>A$12</f>
        <v>1692</v>
      </c>
      <c r="B1315" s="291">
        <f t="shared" si="327"/>
        <v>3.0450669914738125E-2</v>
      </c>
      <c r="C1315" s="23">
        <f t="shared" si="328"/>
        <v>8</v>
      </c>
      <c r="D1315" s="166">
        <v>0</v>
      </c>
      <c r="E1315" s="305">
        <v>156</v>
      </c>
      <c r="F1315" s="168">
        <f t="shared" si="329"/>
        <v>0</v>
      </c>
      <c r="G1315" s="229">
        <f>'DDS Rates for Amend'!CO10</f>
        <v>7.3</v>
      </c>
      <c r="H1315" s="170">
        <f t="shared" si="330"/>
        <v>0</v>
      </c>
    </row>
    <row r="1316" spans="1:8" x14ac:dyDescent="0.25">
      <c r="A1316" s="24">
        <f>A$13</f>
        <v>1722</v>
      </c>
      <c r="B1316" s="291">
        <f t="shared" si="327"/>
        <v>1.7730496453900711E-2</v>
      </c>
      <c r="C1316" s="23">
        <f t="shared" si="328"/>
        <v>9</v>
      </c>
      <c r="D1316" s="166">
        <v>50</v>
      </c>
      <c r="E1316" s="305">
        <v>156</v>
      </c>
      <c r="F1316" s="168">
        <f t="shared" si="329"/>
        <v>7800</v>
      </c>
      <c r="G1316" s="229">
        <f>'DDS Rates for Amend'!CO11</f>
        <v>7.3218999999999994</v>
      </c>
      <c r="H1316" s="170">
        <f t="shared" si="330"/>
        <v>57110.819999999992</v>
      </c>
    </row>
    <row r="1317" spans="1:8" x14ac:dyDescent="0.25">
      <c r="A1317" s="24">
        <f>A$14</f>
        <v>1752</v>
      </c>
      <c r="B1317" s="291">
        <f t="shared" si="327"/>
        <v>1.7421602787456445E-2</v>
      </c>
      <c r="C1317" s="23">
        <f t="shared" si="328"/>
        <v>10</v>
      </c>
      <c r="D1317" s="166">
        <v>70</v>
      </c>
      <c r="E1317" s="305">
        <v>156</v>
      </c>
      <c r="F1317" s="168">
        <f t="shared" si="329"/>
        <v>10920</v>
      </c>
      <c r="G1317" s="229">
        <f>'DDS Rates for Amend'!CO12</f>
        <v>7.4829817999999992</v>
      </c>
      <c r="H1317" s="170">
        <f t="shared" si="330"/>
        <v>81714.161255999992</v>
      </c>
    </row>
  </sheetData>
  <mergeCells count="254">
    <mergeCell ref="A835:D835"/>
    <mergeCell ref="A484:D484"/>
    <mergeCell ref="A497:D497"/>
    <mergeCell ref="C354:D354"/>
    <mergeCell ref="C328:D328"/>
    <mergeCell ref="A263:D263"/>
    <mergeCell ref="A185:D185"/>
    <mergeCell ref="A198:D198"/>
    <mergeCell ref="A211:D211"/>
    <mergeCell ref="A276:D276"/>
    <mergeCell ref="A289:D289"/>
    <mergeCell ref="A406:D406"/>
    <mergeCell ref="A419:D419"/>
    <mergeCell ref="A432:D432"/>
    <mergeCell ref="C302:D302"/>
    <mergeCell ref="C237:D237"/>
    <mergeCell ref="C250:D250"/>
    <mergeCell ref="A523:D523"/>
    <mergeCell ref="A536:D536"/>
    <mergeCell ref="A549:D549"/>
    <mergeCell ref="A562:D562"/>
    <mergeCell ref="A575:D575"/>
    <mergeCell ref="A588:D588"/>
    <mergeCell ref="A601:D601"/>
    <mergeCell ref="A861:D861"/>
    <mergeCell ref="C1241:E1241"/>
    <mergeCell ref="F1241:H1241"/>
    <mergeCell ref="F1254:H1254"/>
    <mergeCell ref="F1189:H1189"/>
    <mergeCell ref="C1202:E1202"/>
    <mergeCell ref="F1202:H1202"/>
    <mergeCell ref="C1215:E1215"/>
    <mergeCell ref="F1215:H1215"/>
    <mergeCell ref="C1228:E1228"/>
    <mergeCell ref="F1228:H1228"/>
    <mergeCell ref="A1189:E1189"/>
    <mergeCell ref="A1163:E1163"/>
    <mergeCell ref="A1124:E1124"/>
    <mergeCell ref="A1137:E1137"/>
    <mergeCell ref="C927:D927"/>
    <mergeCell ref="A968:E968"/>
    <mergeCell ref="A1111:E1111"/>
    <mergeCell ref="A1150:E1150"/>
    <mergeCell ref="C1098:E1098"/>
    <mergeCell ref="C1085:E1085"/>
    <mergeCell ref="F1020:H1020"/>
    <mergeCell ref="F1033:H1033"/>
    <mergeCell ref="F1046:H1046"/>
    <mergeCell ref="F1059:H1059"/>
    <mergeCell ref="F1072:H1072"/>
    <mergeCell ref="C1072:E1072"/>
    <mergeCell ref="C1059:E1059"/>
    <mergeCell ref="C1046:E1046"/>
    <mergeCell ref="C1033:E1033"/>
    <mergeCell ref="C1020:E1020"/>
    <mergeCell ref="C1007:E1007"/>
    <mergeCell ref="C994:E994"/>
    <mergeCell ref="C981:E981"/>
    <mergeCell ref="F1176:H1176"/>
    <mergeCell ref="F1150:H1150"/>
    <mergeCell ref="F1163:H1163"/>
    <mergeCell ref="J161:Q170"/>
    <mergeCell ref="J174:Q183"/>
    <mergeCell ref="J187:Q196"/>
    <mergeCell ref="J226:Q235"/>
    <mergeCell ref="J929:Q938"/>
    <mergeCell ref="J200:Q209"/>
    <mergeCell ref="J213:Q222"/>
    <mergeCell ref="J265:Q274"/>
    <mergeCell ref="J785:Q794"/>
    <mergeCell ref="J798:Q807"/>
    <mergeCell ref="F770:H770"/>
    <mergeCell ref="F783:H783"/>
    <mergeCell ref="J837:Q846"/>
    <mergeCell ref="J564:Q573"/>
    <mergeCell ref="F588:H588"/>
    <mergeCell ref="F601:H601"/>
    <mergeCell ref="J577:Q586"/>
    <mergeCell ref="F614:H614"/>
    <mergeCell ref="F627:H627"/>
    <mergeCell ref="F640:H640"/>
    <mergeCell ref="F835:H835"/>
    <mergeCell ref="J811:Q820"/>
    <mergeCell ref="J824:Q833"/>
    <mergeCell ref="F796:H796"/>
    <mergeCell ref="F809:H809"/>
    <mergeCell ref="F575:H575"/>
    <mergeCell ref="F757:H757"/>
    <mergeCell ref="F510:H510"/>
    <mergeCell ref="F523:H523"/>
    <mergeCell ref="F536:H536"/>
    <mergeCell ref="F549:H549"/>
    <mergeCell ref="F705:H705"/>
    <mergeCell ref="F718:H718"/>
    <mergeCell ref="F731:H731"/>
    <mergeCell ref="F666:H666"/>
    <mergeCell ref="F679:H679"/>
    <mergeCell ref="F692:H692"/>
    <mergeCell ref="F562:H562"/>
    <mergeCell ref="A627:D627"/>
    <mergeCell ref="F822:H822"/>
    <mergeCell ref="A796:D796"/>
    <mergeCell ref="A809:D809"/>
    <mergeCell ref="A822:D822"/>
    <mergeCell ref="A3:C3"/>
    <mergeCell ref="A16:C16"/>
    <mergeCell ref="F159:H159"/>
    <mergeCell ref="F172:H172"/>
    <mergeCell ref="F185:H185"/>
    <mergeCell ref="C120:D120"/>
    <mergeCell ref="F120:H120"/>
    <mergeCell ref="C133:D133"/>
    <mergeCell ref="F3:H3"/>
    <mergeCell ref="F55:H55"/>
    <mergeCell ref="F68:H68"/>
    <mergeCell ref="F16:H16"/>
    <mergeCell ref="F29:H29"/>
    <mergeCell ref="F42:H42"/>
    <mergeCell ref="C107:D107"/>
    <mergeCell ref="A29:C29"/>
    <mergeCell ref="A159:D159"/>
    <mergeCell ref="F653:H653"/>
    <mergeCell ref="J3:Q3"/>
    <mergeCell ref="J5:Q14"/>
    <mergeCell ref="J18:Q27"/>
    <mergeCell ref="J31:Q40"/>
    <mergeCell ref="J44:Q53"/>
    <mergeCell ref="J57:Q66"/>
    <mergeCell ref="J499:Q508"/>
    <mergeCell ref="F198:H198"/>
    <mergeCell ref="F211:H211"/>
    <mergeCell ref="F224:H224"/>
    <mergeCell ref="F276:H276"/>
    <mergeCell ref="F289:H289"/>
    <mergeCell ref="F250:H250"/>
    <mergeCell ref="F263:H263"/>
    <mergeCell ref="F302:H302"/>
    <mergeCell ref="F432:H432"/>
    <mergeCell ref="F354:H354"/>
    <mergeCell ref="F367:H367"/>
    <mergeCell ref="F315:H315"/>
    <mergeCell ref="F328:H328"/>
    <mergeCell ref="F341:H341"/>
    <mergeCell ref="F484:H484"/>
    <mergeCell ref="F497:H497"/>
    <mergeCell ref="F393:H393"/>
    <mergeCell ref="J70:Q79"/>
    <mergeCell ref="J83:Q92"/>
    <mergeCell ref="J291:Q300"/>
    <mergeCell ref="J304:Q313"/>
    <mergeCell ref="J317:Q326"/>
    <mergeCell ref="J421:Q430"/>
    <mergeCell ref="J434:Q443"/>
    <mergeCell ref="J473:Q482"/>
    <mergeCell ref="F237:H237"/>
    <mergeCell ref="F133:H133"/>
    <mergeCell ref="F81:H81"/>
    <mergeCell ref="F107:H107"/>
    <mergeCell ref="F406:H406"/>
    <mergeCell ref="F419:H419"/>
    <mergeCell ref="F380:H380"/>
    <mergeCell ref="F471:H471"/>
    <mergeCell ref="F445:H445"/>
    <mergeCell ref="F458:H458"/>
    <mergeCell ref="J109:Q118"/>
    <mergeCell ref="J96:Q105"/>
    <mergeCell ref="F94:H94"/>
    <mergeCell ref="A874:D874"/>
    <mergeCell ref="A941:D941"/>
    <mergeCell ref="A954:E954"/>
    <mergeCell ref="A848:D848"/>
    <mergeCell ref="C914:D914"/>
    <mergeCell ref="C901:D901"/>
    <mergeCell ref="J525:Q534"/>
    <mergeCell ref="C341:D341"/>
    <mergeCell ref="F941:H941"/>
    <mergeCell ref="F954:H954"/>
    <mergeCell ref="A614:D614"/>
    <mergeCell ref="A640:D640"/>
    <mergeCell ref="A653:D653"/>
    <mergeCell ref="A666:D666"/>
    <mergeCell ref="A679:D679"/>
    <mergeCell ref="A692:D692"/>
    <mergeCell ref="A705:D705"/>
    <mergeCell ref="A718:D718"/>
    <mergeCell ref="A731:D731"/>
    <mergeCell ref="A744:D744"/>
    <mergeCell ref="A757:D757"/>
    <mergeCell ref="A770:D770"/>
    <mergeCell ref="A783:D783"/>
    <mergeCell ref="A510:D510"/>
    <mergeCell ref="F968:H968"/>
    <mergeCell ref="F981:H981"/>
    <mergeCell ref="F994:H994"/>
    <mergeCell ref="F848:H848"/>
    <mergeCell ref="J916:Q925"/>
    <mergeCell ref="F914:H914"/>
    <mergeCell ref="F927:H927"/>
    <mergeCell ref="J850:Q859"/>
    <mergeCell ref="J876:Q885"/>
    <mergeCell ref="J863:Q872"/>
    <mergeCell ref="F901:H901"/>
    <mergeCell ref="J903:Q912"/>
    <mergeCell ref="F861:H861"/>
    <mergeCell ref="F874:H874"/>
    <mergeCell ref="F887:H887"/>
    <mergeCell ref="F1137:H1137"/>
    <mergeCell ref="F1007:H1007"/>
    <mergeCell ref="F744:H744"/>
    <mergeCell ref="F1085:H1085"/>
    <mergeCell ref="F1098:H1098"/>
    <mergeCell ref="F1111:H1111"/>
    <mergeCell ref="J382:Q391"/>
    <mergeCell ref="J538:Q547"/>
    <mergeCell ref="J551:Q560"/>
    <mergeCell ref="J707:Q716"/>
    <mergeCell ref="J720:Q729"/>
    <mergeCell ref="J733:Q742"/>
    <mergeCell ref="J746:Q755"/>
    <mergeCell ref="J759:Q768"/>
    <mergeCell ref="J590:Q599"/>
    <mergeCell ref="J603:Q612"/>
    <mergeCell ref="J616:Q625"/>
    <mergeCell ref="J629:Q638"/>
    <mergeCell ref="J642:Q651"/>
    <mergeCell ref="J655:Q664"/>
    <mergeCell ref="J668:Q677"/>
    <mergeCell ref="J681:Q690"/>
    <mergeCell ref="J694:Q703"/>
    <mergeCell ref="J512:Q521"/>
    <mergeCell ref="A1280:E1280"/>
    <mergeCell ref="F1280:H1280"/>
    <mergeCell ref="A1293:E1293"/>
    <mergeCell ref="F1293:H1293"/>
    <mergeCell ref="A1306:E1306"/>
    <mergeCell ref="F1306:H1306"/>
    <mergeCell ref="A1176:E1176"/>
    <mergeCell ref="A68:D68"/>
    <mergeCell ref="A81:D81"/>
    <mergeCell ref="A887:D887"/>
    <mergeCell ref="A1254:E1254"/>
    <mergeCell ref="A1267:E1267"/>
    <mergeCell ref="F1267:H1267"/>
    <mergeCell ref="A224:D224"/>
    <mergeCell ref="A315:D315"/>
    <mergeCell ref="A367:D367"/>
    <mergeCell ref="A445:D445"/>
    <mergeCell ref="A458:D458"/>
    <mergeCell ref="A471:D471"/>
    <mergeCell ref="C146:D146"/>
    <mergeCell ref="F146:H146"/>
    <mergeCell ref="C393:D393"/>
    <mergeCell ref="C380:D380"/>
    <mergeCell ref="F1124:H1124"/>
  </mergeCells>
  <phoneticPr fontId="4" type="noConversion"/>
  <printOptions horizontalCentered="1"/>
  <pageMargins left="0.7" right="0.7" top="0.75" bottom="0.75" header="0.3" footer="0.3"/>
  <headerFooter alignWithMargins="0">
    <oddFooter xml:space="preserve">&amp;L&amp;Z&amp;F
&amp;A&amp;R&amp;D
Page &amp;P of &amp;N
</oddFooter>
  </headerFooter>
  <rowBreaks count="3" manualBreakCount="3">
    <brk id="28" max="16383" man="1"/>
    <brk id="54" max="16383" man="1"/>
    <brk id="8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pageSetUpPr fitToPage="1"/>
  </sheetPr>
  <dimension ref="A1:P32"/>
  <sheetViews>
    <sheetView workbookViewId="0">
      <selection activeCell="L4" sqref="L4"/>
    </sheetView>
  </sheetViews>
  <sheetFormatPr defaultColWidth="8.85546875" defaultRowHeight="15" x14ac:dyDescent="0.25"/>
  <cols>
    <col min="1" max="1" width="39.7109375" bestFit="1" customWidth="1"/>
    <col min="2" max="9" width="11.85546875" bestFit="1" customWidth="1"/>
    <col min="10" max="10" width="13.42578125" bestFit="1" customWidth="1"/>
    <col min="11" max="11" width="14.42578125" bestFit="1" customWidth="1"/>
  </cols>
  <sheetData>
    <row r="1" spans="1:16" ht="30" x14ac:dyDescent="0.25">
      <c r="B1" s="45" t="s">
        <v>281</v>
      </c>
      <c r="C1" s="45" t="s">
        <v>282</v>
      </c>
      <c r="D1" s="45" t="s">
        <v>283</v>
      </c>
      <c r="E1" s="45" t="s">
        <v>284</v>
      </c>
      <c r="F1" s="45" t="s">
        <v>285</v>
      </c>
      <c r="G1" s="45" t="s">
        <v>72</v>
      </c>
      <c r="H1" s="45" t="s">
        <v>73</v>
      </c>
      <c r="I1" s="45" t="s">
        <v>74</v>
      </c>
      <c r="J1" s="45" t="s">
        <v>75</v>
      </c>
      <c r="K1" s="45" t="s">
        <v>76</v>
      </c>
    </row>
    <row r="3" spans="1:16" x14ac:dyDescent="0.25">
      <c r="A3" s="14" t="s">
        <v>312</v>
      </c>
      <c r="B3" s="15">
        <v>1</v>
      </c>
      <c r="C3" s="15">
        <f t="shared" ref="C3:K3" si="0">B3+1</f>
        <v>2</v>
      </c>
      <c r="D3" s="15">
        <f t="shared" si="0"/>
        <v>3</v>
      </c>
      <c r="E3" s="15">
        <f t="shared" si="0"/>
        <v>4</v>
      </c>
      <c r="F3" s="15">
        <f t="shared" si="0"/>
        <v>5</v>
      </c>
      <c r="G3" s="15">
        <f t="shared" si="0"/>
        <v>6</v>
      </c>
      <c r="H3" s="15">
        <f t="shared" si="0"/>
        <v>7</v>
      </c>
      <c r="I3" s="15">
        <f t="shared" si="0"/>
        <v>8</v>
      </c>
      <c r="J3" s="15">
        <f t="shared" si="0"/>
        <v>9</v>
      </c>
      <c r="K3" s="15">
        <f t="shared" si="0"/>
        <v>10</v>
      </c>
    </row>
    <row r="4" spans="1:16" x14ac:dyDescent="0.25">
      <c r="A4" s="13" t="s">
        <v>307</v>
      </c>
      <c r="B4" s="7">
        <f>'linked - DO NOT USE or DELETE'!H81</f>
        <v>1182</v>
      </c>
      <c r="C4" s="7">
        <f>'linked - DO NOT USE or DELETE'!M81</f>
        <v>1288</v>
      </c>
      <c r="D4" s="7">
        <f>'linked - DO NOT USE or DELETE'!R81</f>
        <v>1495</v>
      </c>
      <c r="E4" s="7">
        <f>'linked - DO NOT USE or DELETE'!W81</f>
        <v>1470</v>
      </c>
      <c r="F4" s="29">
        <v>1542</v>
      </c>
      <c r="G4" s="29">
        <f>1592</f>
        <v>1592</v>
      </c>
      <c r="H4" s="29">
        <f>1642</f>
        <v>1642</v>
      </c>
      <c r="I4" s="29">
        <f>1692</f>
        <v>1692</v>
      </c>
      <c r="J4" s="346">
        <v>1722</v>
      </c>
      <c r="K4" s="346">
        <v>1752</v>
      </c>
    </row>
    <row r="5" spans="1:16" x14ac:dyDescent="0.25">
      <c r="A5" s="13" t="s">
        <v>310</v>
      </c>
      <c r="B5" s="7">
        <f>'linked - DO NOT USE or DELETE'!H83</f>
        <v>346510</v>
      </c>
      <c r="C5" s="7">
        <f>'linked - DO NOT USE or DELETE'!M83</f>
        <v>407368</v>
      </c>
      <c r="D5" s="7">
        <f>'linked - DO NOT USE or DELETE'!R83</f>
        <v>476960</v>
      </c>
      <c r="E5" s="7">
        <f>'linked - DO NOT USE or DELETE'!W83</f>
        <v>508312</v>
      </c>
      <c r="F5" s="7">
        <f>F4*F6</f>
        <v>523805.64162171434</v>
      </c>
      <c r="G5" s="7">
        <f t="shared" ref="G5:K5" si="1">G4*G6</f>
        <v>549967.28912194783</v>
      </c>
      <c r="H5" s="7">
        <f t="shared" si="1"/>
        <v>576705.3831529984</v>
      </c>
      <c r="I5" s="7">
        <f t="shared" si="1"/>
        <v>604019.92371486593</v>
      </c>
      <c r="J5" s="7">
        <f t="shared" si="1"/>
        <v>620685.34238677868</v>
      </c>
      <c r="K5" s="7">
        <f t="shared" si="1"/>
        <v>637558.2818097854</v>
      </c>
    </row>
    <row r="6" spans="1:16" x14ac:dyDescent="0.25">
      <c r="A6" s="13" t="s">
        <v>309</v>
      </c>
      <c r="B6" s="7">
        <f>B5/B4</f>
        <v>293.15566835871402</v>
      </c>
      <c r="C6" s="7">
        <f t="shared" ref="C6:E6" si="2">C5/C4</f>
        <v>316.27950310559004</v>
      </c>
      <c r="D6" s="7">
        <f t="shared" si="2"/>
        <v>319.03678929765886</v>
      </c>
      <c r="E6" s="7">
        <f t="shared" si="2"/>
        <v>345.79047619047617</v>
      </c>
      <c r="F6" s="7">
        <f>IF(TREND($B$6:$E$6,$B$4:$E$4,F4)&lt;365,TREND($B$6:$E$6,$B$4:$E$4,F4),365)</f>
        <v>339.69237459255146</v>
      </c>
      <c r="G6" s="7">
        <f t="shared" ref="G6:H6" si="3">IF(TREND($B$6:$E$6,$B$4:$E$4,G4)&lt;365,TREND($B$6:$E$6,$B$4:$E$4,G4),365)</f>
        <v>345.45683990072104</v>
      </c>
      <c r="H6" s="7">
        <f t="shared" si="3"/>
        <v>351.22130520889061</v>
      </c>
      <c r="I6" s="7">
        <f>IF(TREND($B$6:$E$6,$B$4:$E$4,I4)&lt;365,TREND($B$6:$E$6,$B$4:$E$4,I4),365)</f>
        <v>356.98577051706025</v>
      </c>
      <c r="J6" s="7">
        <f t="shared" ref="J6:K6" si="4">IF(TREND($B$6:$E$6,$B$4:$E$4,J4)&lt;365,TREND($B$6:$E$6,$B$4:$E$4,J4),365)</f>
        <v>360.44444970196207</v>
      </c>
      <c r="K6" s="7">
        <f t="shared" si="4"/>
        <v>363.90312888686378</v>
      </c>
    </row>
    <row r="7" spans="1:16" x14ac:dyDescent="0.25">
      <c r="A7" s="12" t="s">
        <v>314</v>
      </c>
      <c r="B7" s="5">
        <f>'linked - DO NOT USE or DELETE'!H85</f>
        <v>30020</v>
      </c>
      <c r="C7" s="5">
        <f>'linked - DO NOT USE or DELETE'!M85</f>
        <v>29768.98</v>
      </c>
      <c r="D7" s="5">
        <f>'linked - DO NOT USE or DELETE'!R85</f>
        <v>25624.5</v>
      </c>
      <c r="E7" s="5">
        <f>'linked - DO NOT USE or DELETE'!W85</f>
        <v>24810.76</v>
      </c>
      <c r="F7" s="5">
        <f>E7*1.027</f>
        <v>25480.650519999996</v>
      </c>
      <c r="G7" s="5">
        <f t="shared" ref="G7:K7" si="5">F7*1.027</f>
        <v>26168.628084039992</v>
      </c>
      <c r="H7" s="5">
        <f t="shared" si="5"/>
        <v>26875.181042309068</v>
      </c>
      <c r="I7" s="5">
        <f t="shared" si="5"/>
        <v>27600.810930451411</v>
      </c>
      <c r="J7" s="5">
        <f t="shared" si="5"/>
        <v>28346.032825573595</v>
      </c>
      <c r="K7" s="5">
        <f t="shared" si="5"/>
        <v>29111.375711864079</v>
      </c>
      <c r="M7" s="437" t="s">
        <v>220</v>
      </c>
      <c r="N7" s="438"/>
      <c r="O7" s="438"/>
      <c r="P7" s="395"/>
    </row>
    <row r="8" spans="1:16" x14ac:dyDescent="0.25">
      <c r="A8" s="12" t="s">
        <v>315</v>
      </c>
      <c r="B8" s="5">
        <f>'linked - DO NOT USE or DELETE'!H86</f>
        <v>115181.02</v>
      </c>
      <c r="C8" s="5">
        <f>'linked - DO NOT USE or DELETE'!M86</f>
        <v>133363.43</v>
      </c>
      <c r="D8" s="27">
        <f>'linked - DO NOT USE or DELETE'!R86</f>
        <v>139427.25</v>
      </c>
      <c r="E8" s="5">
        <f>'linked - DO NOT USE or DELETE'!W86</f>
        <v>140845.68</v>
      </c>
      <c r="F8" s="5">
        <f>TREND($B8:$E8,$B$3:$E$3,F$3)</f>
        <v>152968.79499999998</v>
      </c>
      <c r="G8" s="5">
        <f>TREND($B8:$E8,$B$3:$E$3,G$3)</f>
        <v>161274.57500000001</v>
      </c>
      <c r="H8" s="5">
        <f>TREND($B8:$E8,$B$3:$E$3,H$3)</f>
        <v>169580.35499999998</v>
      </c>
      <c r="I8" s="5">
        <f t="shared" ref="I8:K8" si="6">TREND($B8:$E8,$B$3:$E$3,I$3)</f>
        <v>177886.13500000001</v>
      </c>
      <c r="J8" s="5">
        <f t="shared" si="6"/>
        <v>186191.91499999998</v>
      </c>
      <c r="K8" s="5">
        <f t="shared" si="6"/>
        <v>194497.69500000001</v>
      </c>
      <c r="M8" s="439"/>
      <c r="N8" s="440"/>
      <c r="O8" s="440"/>
      <c r="P8" s="398"/>
    </row>
    <row r="9" spans="1:16" x14ac:dyDescent="0.25">
      <c r="A9" s="12" t="s">
        <v>316</v>
      </c>
      <c r="B9" s="5">
        <f>'linked - DO NOT USE or DELETE'!H87</f>
        <v>46884.959999999999</v>
      </c>
      <c r="C9" s="5">
        <f>'linked - DO NOT USE or DELETE'!M87</f>
        <v>38281.78</v>
      </c>
      <c r="D9" s="27">
        <f>'linked - DO NOT USE or DELETE'!R87</f>
        <v>38097.07</v>
      </c>
      <c r="E9" s="5">
        <f>'linked - DO NOT USE or DELETE'!W87</f>
        <v>36782.68</v>
      </c>
      <c r="F9" s="5">
        <f>E9*1.027</f>
        <v>37775.812359999996</v>
      </c>
      <c r="G9" s="5">
        <f t="shared" ref="G9:K9" si="7">F9*1.027</f>
        <v>38795.759293719995</v>
      </c>
      <c r="H9" s="5">
        <f t="shared" si="7"/>
        <v>39843.244794650433</v>
      </c>
      <c r="I9" s="5">
        <f t="shared" si="7"/>
        <v>40919.01240410599</v>
      </c>
      <c r="J9" s="5">
        <f t="shared" si="7"/>
        <v>42023.825739016851</v>
      </c>
      <c r="K9" s="5">
        <f t="shared" si="7"/>
        <v>43158.469033970301</v>
      </c>
      <c r="M9" s="441"/>
      <c r="N9" s="442"/>
      <c r="O9" s="442"/>
      <c r="P9" s="401"/>
    </row>
    <row r="11" spans="1:16" x14ac:dyDescent="0.25">
      <c r="F11" s="10"/>
    </row>
    <row r="12" spans="1:16" x14ac:dyDescent="0.25">
      <c r="A12" s="2" t="s">
        <v>332</v>
      </c>
      <c r="B12" s="15">
        <v>1</v>
      </c>
      <c r="C12" s="15">
        <f t="shared" ref="C12" si="8">B12+1</f>
        <v>2</v>
      </c>
      <c r="D12" s="15">
        <f t="shared" ref="D12" si="9">C12+1</f>
        <v>3</v>
      </c>
      <c r="E12" s="15">
        <f t="shared" ref="E12" si="10">D12+1</f>
        <v>4</v>
      </c>
      <c r="F12" s="15">
        <f t="shared" ref="F12" si="11">E12+1</f>
        <v>5</v>
      </c>
      <c r="G12" s="15">
        <f t="shared" ref="G12" si="12">F12+1</f>
        <v>6</v>
      </c>
      <c r="H12" s="15">
        <f t="shared" ref="H12" si="13">G12+1</f>
        <v>7</v>
      </c>
      <c r="I12" s="15">
        <f t="shared" ref="I12" si="14">H12+1</f>
        <v>8</v>
      </c>
      <c r="J12" s="15">
        <f t="shared" ref="J12" si="15">I12+1</f>
        <v>9</v>
      </c>
      <c r="K12" s="15">
        <f t="shared" ref="K12" si="16">J12+1</f>
        <v>10</v>
      </c>
    </row>
    <row r="13" spans="1:16" x14ac:dyDescent="0.25">
      <c r="A13" s="51" t="s">
        <v>335</v>
      </c>
      <c r="B13" s="50" t="s">
        <v>333</v>
      </c>
      <c r="C13" s="49">
        <f>(C4-B4)/B4</f>
        <v>8.9678510998307953E-2</v>
      </c>
      <c r="D13" s="49">
        <f>(D4-C4)/C4</f>
        <v>0.16071428571428573</v>
      </c>
      <c r="E13" s="49">
        <f>(E4-D4)/D4</f>
        <v>-1.6722408026755852E-2</v>
      </c>
      <c r="F13" s="49">
        <f>(F4-E4)/E4</f>
        <v>4.8979591836734691E-2</v>
      </c>
      <c r="G13" s="2"/>
      <c r="H13" s="2"/>
      <c r="I13" s="2"/>
      <c r="J13" s="2"/>
      <c r="K13" s="2"/>
      <c r="M13" s="443" t="s">
        <v>221</v>
      </c>
      <c r="N13" s="394"/>
      <c r="O13" s="394"/>
      <c r="P13" s="395"/>
    </row>
    <row r="14" spans="1:16" x14ac:dyDescent="0.25">
      <c r="A14" s="52" t="s">
        <v>334</v>
      </c>
      <c r="B14" s="2"/>
      <c r="C14" s="2"/>
      <c r="D14" s="2"/>
      <c r="E14" s="2"/>
      <c r="F14" s="2"/>
      <c r="G14" s="49">
        <f>(G4-F4)/F4</f>
        <v>3.2425421530479899E-2</v>
      </c>
      <c r="H14" s="49">
        <f t="shared" ref="H14:K14" si="17">(H4-G4)/G4</f>
        <v>3.1407035175879394E-2</v>
      </c>
      <c r="I14" s="49">
        <f t="shared" si="17"/>
        <v>3.0450669914738125E-2</v>
      </c>
      <c r="J14" s="49">
        <f t="shared" si="17"/>
        <v>1.7730496453900711E-2</v>
      </c>
      <c r="K14" s="49">
        <f t="shared" si="17"/>
        <v>1.7421602787456445E-2</v>
      </c>
      <c r="M14" s="399"/>
      <c r="N14" s="400"/>
      <c r="O14" s="400"/>
      <c r="P14" s="401"/>
    </row>
    <row r="16" spans="1:16" x14ac:dyDescent="0.25">
      <c r="A16" t="s">
        <v>78</v>
      </c>
      <c r="G16" s="237"/>
    </row>
    <row r="18" spans="1:7" x14ac:dyDescent="0.25">
      <c r="A18" t="s">
        <v>319</v>
      </c>
      <c r="B18" s="175">
        <f>G14</f>
        <v>3.2425421530479899E-2</v>
      </c>
      <c r="G18" s="48"/>
    </row>
    <row r="19" spans="1:7" x14ac:dyDescent="0.25">
      <c r="A19" t="s">
        <v>320</v>
      </c>
      <c r="B19" s="175">
        <f>H14</f>
        <v>3.1407035175879394E-2</v>
      </c>
    </row>
    <row r="20" spans="1:7" x14ac:dyDescent="0.25">
      <c r="A20" t="s">
        <v>112</v>
      </c>
      <c r="B20" s="175">
        <f>I14</f>
        <v>3.0450669914738125E-2</v>
      </c>
    </row>
    <row r="21" spans="1:7" x14ac:dyDescent="0.25">
      <c r="A21" t="s">
        <v>322</v>
      </c>
      <c r="B21" s="175">
        <f>J14</f>
        <v>1.7730496453900711E-2</v>
      </c>
      <c r="C21" s="345">
        <v>2.9600000000000001E-2</v>
      </c>
    </row>
    <row r="22" spans="1:7" x14ac:dyDescent="0.25">
      <c r="A22" t="s">
        <v>323</v>
      </c>
      <c r="B22" s="175">
        <f>K14</f>
        <v>1.7421602787456445E-2</v>
      </c>
    </row>
    <row r="26" spans="1:7" x14ac:dyDescent="0.25">
      <c r="A26" s="46"/>
    </row>
    <row r="27" spans="1:7" x14ac:dyDescent="0.25">
      <c r="A27" s="47"/>
    </row>
    <row r="28" spans="1:7" x14ac:dyDescent="0.25">
      <c r="A28" s="47"/>
    </row>
    <row r="30" spans="1:7" x14ac:dyDescent="0.25">
      <c r="A30" s="47"/>
    </row>
    <row r="31" spans="1:7" x14ac:dyDescent="0.25">
      <c r="A31" s="47"/>
    </row>
    <row r="32" spans="1:7" x14ac:dyDescent="0.25">
      <c r="A32" s="47"/>
    </row>
  </sheetData>
  <mergeCells count="2">
    <mergeCell ref="M7:P9"/>
    <mergeCell ref="M13:P14"/>
  </mergeCells>
  <phoneticPr fontId="4" type="noConversion"/>
  <pageMargins left="0.75" right="0.75" top="1" bottom="1" header="0.5" footer="0.5"/>
  <headerFooter alignWithMargins="0">
    <oddHeader>&amp;RFINAL COPY</oddHeader>
    <oddFooter>&amp;L&amp;Z&amp;F
&amp;A&amp;R&amp;D
&amp;T</oddFooter>
  </headerFooter>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2:BU106"/>
  <sheetViews>
    <sheetView topLeftCell="AE1" workbookViewId="0">
      <pane ySplit="3" topLeftCell="A4" activePane="bottomLeft" state="frozen"/>
      <selection pane="bottomLeft" activeCell="AF10" sqref="AF10"/>
    </sheetView>
  </sheetViews>
  <sheetFormatPr defaultColWidth="8.85546875" defaultRowHeight="15" x14ac:dyDescent="0.25"/>
  <cols>
    <col min="1" max="1" width="42.7109375" bestFit="1" customWidth="1"/>
    <col min="2" max="2" width="19.85546875" customWidth="1"/>
    <col min="3" max="3" width="12" customWidth="1"/>
    <col min="4" max="5" width="10.85546875" style="18" customWidth="1"/>
    <col min="6" max="6" width="11.85546875" style="18" customWidth="1"/>
    <col min="7" max="7" width="14.140625" style="18" customWidth="1"/>
    <col min="8" max="8" width="15.42578125" style="18" customWidth="1"/>
    <col min="9" max="11" width="11.85546875" style="18" customWidth="1"/>
    <col min="12" max="12" width="14" style="18" customWidth="1"/>
    <col min="13" max="13" width="16.42578125" style="18" customWidth="1"/>
    <col min="14" max="14" width="9.140625" style="18" customWidth="1"/>
    <col min="15" max="15" width="11.140625" style="18" customWidth="1"/>
    <col min="16" max="16" width="10.85546875" style="18" customWidth="1"/>
    <col min="17" max="17" width="14" style="18" customWidth="1"/>
    <col min="18" max="18" width="15.42578125" style="18" customWidth="1"/>
    <col min="19" max="19" width="9.28515625" style="18" customWidth="1"/>
    <col min="20" max="20" width="11.42578125" style="18" customWidth="1"/>
    <col min="21" max="21" width="10.85546875" style="18" customWidth="1"/>
    <col min="22" max="22" width="11.28515625" style="18" customWidth="1"/>
    <col min="23" max="23" width="15.42578125" style="18" customWidth="1"/>
    <col min="24" max="24" width="8.85546875" style="188"/>
    <col min="25" max="25" width="8.85546875" style="96"/>
    <col min="26" max="26" width="11.42578125" style="188" bestFit="1" customWidth="1"/>
    <col min="27" max="27" width="11.7109375" style="191" bestFit="1" customWidth="1"/>
    <col min="28" max="28" width="17.28515625" style="192" bestFit="1" customWidth="1"/>
    <col min="29" max="29" width="9.140625" customWidth="1"/>
    <col min="30" max="30" width="11.42578125" customWidth="1"/>
    <col min="31" max="31" width="10.85546875" customWidth="1"/>
    <col min="32" max="32" width="11.7109375" customWidth="1"/>
    <col min="33" max="33" width="15.85546875" customWidth="1"/>
    <col min="34" max="35" width="9.140625" customWidth="1"/>
    <col min="36" max="36" width="10.85546875" customWidth="1"/>
    <col min="37" max="37" width="10.140625" customWidth="1"/>
    <col min="38" max="38" width="15.42578125" customWidth="1"/>
    <col min="39" max="40" width="9.140625" customWidth="1"/>
    <col min="41" max="41" width="10.85546875" customWidth="1"/>
    <col min="42" max="42" width="9.7109375" customWidth="1"/>
    <col min="43" max="43" width="15.42578125" customWidth="1"/>
    <col min="44" max="45" width="9.140625" customWidth="1"/>
    <col min="46" max="46" width="10.85546875" customWidth="1"/>
    <col min="47" max="47" width="9.85546875" customWidth="1"/>
    <col min="48" max="48" width="15.42578125" customWidth="1"/>
    <col min="49" max="50" width="9.140625" customWidth="1"/>
    <col min="51" max="51" width="10.85546875" customWidth="1"/>
    <col min="52" max="52" width="10.42578125" customWidth="1"/>
    <col min="53" max="53" width="15.42578125" customWidth="1"/>
  </cols>
  <sheetData>
    <row r="2" spans="1:53" s="44" customFormat="1" x14ac:dyDescent="0.25">
      <c r="A2" s="458" t="s">
        <v>350</v>
      </c>
      <c r="B2" s="458"/>
      <c r="C2" s="458"/>
      <c r="D2" s="444" t="s">
        <v>305</v>
      </c>
      <c r="E2" s="444"/>
      <c r="F2" s="444"/>
      <c r="G2" s="444"/>
      <c r="H2" s="444"/>
      <c r="I2" s="369" t="s">
        <v>317</v>
      </c>
      <c r="J2" s="369"/>
      <c r="K2" s="369"/>
      <c r="L2" s="369"/>
      <c r="M2" s="369"/>
      <c r="N2" s="457" t="s">
        <v>328</v>
      </c>
      <c r="O2" s="457"/>
      <c r="P2" s="457"/>
      <c r="Q2" s="457"/>
      <c r="R2" s="457"/>
      <c r="S2" s="459" t="s">
        <v>311</v>
      </c>
      <c r="T2" s="459"/>
      <c r="U2" s="459"/>
      <c r="V2" s="459"/>
      <c r="W2" s="459"/>
      <c r="X2" s="472" t="s">
        <v>318</v>
      </c>
      <c r="Y2" s="472"/>
      <c r="Z2" s="472"/>
      <c r="AA2" s="472"/>
      <c r="AB2" s="472"/>
      <c r="AC2" s="470" t="s">
        <v>319</v>
      </c>
      <c r="AD2" s="470"/>
      <c r="AE2" s="470"/>
      <c r="AF2" s="470"/>
      <c r="AG2" s="470"/>
      <c r="AH2" s="470" t="s">
        <v>320</v>
      </c>
      <c r="AI2" s="470"/>
      <c r="AJ2" s="470"/>
      <c r="AK2" s="470"/>
      <c r="AL2" s="470"/>
      <c r="AM2" s="471" t="s">
        <v>321</v>
      </c>
      <c r="AN2" s="471"/>
      <c r="AO2" s="471"/>
      <c r="AP2" s="471"/>
      <c r="AQ2" s="471"/>
      <c r="AR2" s="470" t="s">
        <v>322</v>
      </c>
      <c r="AS2" s="470"/>
      <c r="AT2" s="470"/>
      <c r="AU2" s="470"/>
      <c r="AV2" s="470"/>
      <c r="AW2" s="460" t="s">
        <v>323</v>
      </c>
      <c r="AX2" s="460"/>
      <c r="AY2" s="460"/>
      <c r="AZ2" s="460"/>
      <c r="BA2" s="460"/>
    </row>
    <row r="3" spans="1:53" ht="45" x14ac:dyDescent="0.25">
      <c r="A3" s="1" t="s">
        <v>294</v>
      </c>
      <c r="B3" s="1" t="s">
        <v>296</v>
      </c>
      <c r="C3" s="1" t="s">
        <v>297</v>
      </c>
      <c r="D3" s="81" t="s">
        <v>300</v>
      </c>
      <c r="E3" s="82" t="s">
        <v>301</v>
      </c>
      <c r="F3" s="82" t="s">
        <v>304</v>
      </c>
      <c r="G3" s="81" t="s">
        <v>302</v>
      </c>
      <c r="H3" s="81" t="s">
        <v>303</v>
      </c>
      <c r="I3" s="77" t="s">
        <v>300</v>
      </c>
      <c r="J3" s="78" t="s">
        <v>301</v>
      </c>
      <c r="K3" s="78" t="s">
        <v>304</v>
      </c>
      <c r="L3" s="77" t="s">
        <v>302</v>
      </c>
      <c r="M3" s="77" t="s">
        <v>303</v>
      </c>
      <c r="N3" s="79" t="s">
        <v>300</v>
      </c>
      <c r="O3" s="80" t="s">
        <v>301</v>
      </c>
      <c r="P3" s="80" t="s">
        <v>304</v>
      </c>
      <c r="Q3" s="79" t="s">
        <v>302</v>
      </c>
      <c r="R3" s="79" t="s">
        <v>303</v>
      </c>
      <c r="S3" s="83" t="s">
        <v>300</v>
      </c>
      <c r="T3" s="84" t="s">
        <v>301</v>
      </c>
      <c r="U3" s="84" t="s">
        <v>304</v>
      </c>
      <c r="V3" s="84" t="s">
        <v>302</v>
      </c>
      <c r="W3" s="83" t="s">
        <v>303</v>
      </c>
      <c r="X3" s="180" t="s">
        <v>300</v>
      </c>
      <c r="Y3" s="214" t="s">
        <v>301</v>
      </c>
      <c r="Z3" s="215" t="s">
        <v>304</v>
      </c>
      <c r="AA3" s="217" t="s">
        <v>302</v>
      </c>
      <c r="AB3" s="216" t="s">
        <v>303</v>
      </c>
      <c r="AC3" s="85" t="s">
        <v>300</v>
      </c>
      <c r="AD3" s="86" t="s">
        <v>301</v>
      </c>
      <c r="AE3" s="86" t="s">
        <v>304</v>
      </c>
      <c r="AF3" s="86" t="s">
        <v>302</v>
      </c>
      <c r="AG3" s="85" t="s">
        <v>303</v>
      </c>
      <c r="AH3" s="87" t="s">
        <v>300</v>
      </c>
      <c r="AI3" s="88" t="s">
        <v>301</v>
      </c>
      <c r="AJ3" s="88" t="s">
        <v>304</v>
      </c>
      <c r="AK3" s="88" t="s">
        <v>302</v>
      </c>
      <c r="AL3" s="87" t="s">
        <v>303</v>
      </c>
      <c r="AM3" s="89" t="s">
        <v>300</v>
      </c>
      <c r="AN3" s="90" t="s">
        <v>301</v>
      </c>
      <c r="AO3" s="90" t="s">
        <v>304</v>
      </c>
      <c r="AP3" s="90" t="s">
        <v>302</v>
      </c>
      <c r="AQ3" s="89" t="s">
        <v>303</v>
      </c>
      <c r="AR3" s="91" t="s">
        <v>300</v>
      </c>
      <c r="AS3" s="92" t="s">
        <v>301</v>
      </c>
      <c r="AT3" s="92" t="s">
        <v>304</v>
      </c>
      <c r="AU3" s="92" t="s">
        <v>302</v>
      </c>
      <c r="AV3" s="91" t="s">
        <v>303</v>
      </c>
      <c r="AW3" s="93" t="s">
        <v>300</v>
      </c>
      <c r="AX3" s="94" t="s">
        <v>301</v>
      </c>
      <c r="AY3" s="94" t="s">
        <v>304</v>
      </c>
      <c r="AZ3" s="94" t="s">
        <v>302</v>
      </c>
      <c r="BA3" s="93" t="s">
        <v>303</v>
      </c>
    </row>
    <row r="4" spans="1:53" x14ac:dyDescent="0.25">
      <c r="A4" s="196" t="str">
        <f>'Factor D Back Up'!A3</f>
        <v>Nutritional Cnslg.</v>
      </c>
      <c r="B4" s="3" t="s">
        <v>330</v>
      </c>
      <c r="C4" s="3" t="s">
        <v>298</v>
      </c>
      <c r="D4" s="24">
        <v>627</v>
      </c>
      <c r="E4" s="25">
        <f t="shared" ref="E4:E71" si="0">F4/D4</f>
        <v>19.157894736842106</v>
      </c>
      <c r="F4" s="24">
        <v>12012</v>
      </c>
      <c r="G4" s="27">
        <f t="shared" ref="G4:G71" si="1">H4/F4</f>
        <v>13.708791208791208</v>
      </c>
      <c r="H4" s="27">
        <v>164670</v>
      </c>
      <c r="I4" s="24">
        <v>624</v>
      </c>
      <c r="J4" s="25">
        <f>K4/I4</f>
        <v>27.080128205128204</v>
      </c>
      <c r="K4" s="24">
        <v>16898</v>
      </c>
      <c r="L4" s="27">
        <f t="shared" ref="L4:L71" si="2">M4/K4</f>
        <v>13.300612498520534</v>
      </c>
      <c r="M4" s="27">
        <v>224753.75</v>
      </c>
      <c r="N4" s="24">
        <v>816</v>
      </c>
      <c r="O4" s="25">
        <f>P4/N4</f>
        <v>28.301470588235293</v>
      </c>
      <c r="P4" s="24">
        <v>23094</v>
      </c>
      <c r="Q4" s="27">
        <f t="shared" ref="Q4:Q22" si="3">R4/P4</f>
        <v>13.587224820299644</v>
      </c>
      <c r="R4" s="27">
        <v>313783.37</v>
      </c>
      <c r="S4" s="24">
        <v>721</v>
      </c>
      <c r="T4" s="25">
        <f t="shared" ref="T4:T25" si="4">U4/S4</f>
        <v>28.009708737864077</v>
      </c>
      <c r="U4" s="24">
        <v>20195</v>
      </c>
      <c r="V4" s="27">
        <f t="shared" ref="V4:V25" si="5">W4/U4</f>
        <v>13.730450111413717</v>
      </c>
      <c r="W4" s="27">
        <v>277286.44</v>
      </c>
      <c r="X4" s="189">
        <v>849</v>
      </c>
      <c r="Y4" s="95">
        <f>Z4/X4</f>
        <v>25.514134275618375</v>
      </c>
      <c r="Z4" s="189">
        <v>21661.5</v>
      </c>
      <c r="AA4" s="181">
        <f>AB4/Z4</f>
        <v>13.728129630911987</v>
      </c>
      <c r="AB4" s="181">
        <v>297371.88</v>
      </c>
      <c r="AC4" s="7">
        <f>'Factor D Back Up'!D10</f>
        <v>850.11237070872028</v>
      </c>
      <c r="AD4" s="8">
        <f>'Factor D Back Up'!E10</f>
        <v>37</v>
      </c>
      <c r="AE4" s="7">
        <f>'Factor D Back Up'!F10</f>
        <v>31454.157716222649</v>
      </c>
      <c r="AF4" s="5">
        <f>'Factor D Back Up'!G10</f>
        <v>13.75</v>
      </c>
      <c r="AG4" s="5">
        <f>'Factor D Back Up'!H10</f>
        <v>432494.66859806143</v>
      </c>
      <c r="AH4" s="7">
        <f>'Factor D Back Up'!D11</f>
        <v>881.32101025824227</v>
      </c>
      <c r="AI4" s="8">
        <f>'Factor D Back Up'!E11</f>
        <v>37</v>
      </c>
      <c r="AJ4" s="7">
        <f>'Factor D Back Up'!F11</f>
        <v>32608.877379554964</v>
      </c>
      <c r="AK4" s="5">
        <f>'Factor D Back Up'!G11</f>
        <v>15</v>
      </c>
      <c r="AL4" s="5">
        <f>'Factor D Back Up'!H11</f>
        <v>489133.16069332446</v>
      </c>
      <c r="AM4" s="7">
        <f>'Factor D Back Up'!D12</f>
        <v>887</v>
      </c>
      <c r="AN4" s="7">
        <f>'Factor D Back Up'!E12</f>
        <v>37</v>
      </c>
      <c r="AO4" s="7">
        <f>'Factor D Back Up'!F12</f>
        <v>32819</v>
      </c>
      <c r="AP4" s="5">
        <f>'Factor D Back Up'!G12</f>
        <v>16.25</v>
      </c>
      <c r="AQ4" s="5">
        <f>'Factor D Back Up'!H12</f>
        <v>533308.75</v>
      </c>
      <c r="AR4" s="7">
        <f>'Factor D Back Up'!D13</f>
        <v>897</v>
      </c>
      <c r="AS4" s="7">
        <f>'Factor D Back Up'!E13</f>
        <v>37</v>
      </c>
      <c r="AT4" s="7">
        <f>'Factor D Back Up'!F13</f>
        <v>33189</v>
      </c>
      <c r="AU4" s="5">
        <f>'Factor D Back Up'!G13</f>
        <v>16.298749999999998</v>
      </c>
      <c r="AV4" s="5">
        <f>'Factor D Back Up'!H13</f>
        <v>540939.21375</v>
      </c>
      <c r="AW4" s="7">
        <f>'Factor D Back Up'!D14</f>
        <v>900</v>
      </c>
      <c r="AX4" s="7">
        <f>'Factor D Back Up'!E14</f>
        <v>37</v>
      </c>
      <c r="AY4" s="7">
        <f>'Factor D Back Up'!F14</f>
        <v>33300</v>
      </c>
      <c r="AZ4" s="7">
        <f>'Factor D Back Up'!G14</f>
        <v>16.657322499999999</v>
      </c>
      <c r="BA4" s="7">
        <f>'Factor D Back Up'!H14</f>
        <v>554688.83924999996</v>
      </c>
    </row>
    <row r="5" spans="1:53" s="182" customFormat="1" x14ac:dyDescent="0.25">
      <c r="A5" s="183" t="s">
        <v>295</v>
      </c>
      <c r="B5" s="183"/>
      <c r="C5" s="183" t="s">
        <v>298</v>
      </c>
      <c r="D5" s="203">
        <v>24</v>
      </c>
      <c r="E5" s="204">
        <f t="shared" si="0"/>
        <v>1929.7916666666667</v>
      </c>
      <c r="F5" s="203">
        <v>46315</v>
      </c>
      <c r="G5" s="205">
        <f t="shared" si="1"/>
        <v>4.0798926913526934</v>
      </c>
      <c r="H5" s="205">
        <v>188960.23</v>
      </c>
      <c r="I5" s="203">
        <v>6</v>
      </c>
      <c r="J5" s="204">
        <f>K5/I5</f>
        <v>3254</v>
      </c>
      <c r="K5" s="203">
        <v>19524</v>
      </c>
      <c r="L5" s="205">
        <f t="shared" si="2"/>
        <v>4.08</v>
      </c>
      <c r="M5" s="205">
        <v>79657.919999999998</v>
      </c>
      <c r="N5" s="203">
        <v>2</v>
      </c>
      <c r="O5" s="204">
        <f>P5/N5</f>
        <v>5232</v>
      </c>
      <c r="P5" s="203">
        <v>10464</v>
      </c>
      <c r="Q5" s="205">
        <f t="shared" si="3"/>
        <v>4.08</v>
      </c>
      <c r="R5" s="205">
        <v>42693.120000000003</v>
      </c>
      <c r="S5" s="203">
        <v>4</v>
      </c>
      <c r="T5" s="204">
        <f>U5/S5</f>
        <v>1982</v>
      </c>
      <c r="U5" s="203">
        <v>7928</v>
      </c>
      <c r="V5" s="205">
        <f t="shared" si="5"/>
        <v>4.08</v>
      </c>
      <c r="W5" s="205">
        <v>32346.240000000002</v>
      </c>
      <c r="X5" s="206">
        <v>4.2</v>
      </c>
      <c r="Y5" s="185">
        <f>Z5/X5</f>
        <v>3629.6428571428569</v>
      </c>
      <c r="Z5" s="206">
        <v>15244.5</v>
      </c>
      <c r="AA5" s="207">
        <f>AB5/Z5</f>
        <v>4.0699990160385715</v>
      </c>
      <c r="AB5" s="207">
        <v>62045.1</v>
      </c>
      <c r="AC5" s="208">
        <f>'Factor D Back Up'!D23</f>
        <v>4.3361867704280161</v>
      </c>
      <c r="AD5" s="185">
        <f>'Factor D Back Up'!E23</f>
        <v>3843.7976190476188</v>
      </c>
      <c r="AE5" s="208">
        <f>'Factor D Back Up'!F23</f>
        <v>16667.42438391699</v>
      </c>
      <c r="AF5" s="209">
        <f>'Factor D Back Up'!G23</f>
        <v>4.07</v>
      </c>
      <c r="AG5" s="209">
        <f>'Factor D Back Up'!H23</f>
        <v>67836.417242542157</v>
      </c>
      <c r="AH5" s="208">
        <f>'Factor D Back Up'!D24</f>
        <v>4.4723735408560312</v>
      </c>
      <c r="AI5" s="185">
        <f>'Factor D Back Up'!E24</f>
        <v>4056.5678571428571</v>
      </c>
      <c r="AJ5" s="208">
        <f>'Factor D Back Up'!F24</f>
        <v>18142.486750972763</v>
      </c>
      <c r="AK5" s="209">
        <f>'Factor D Back Up'!G24</f>
        <v>4.3499999999999996</v>
      </c>
      <c r="AL5" s="209">
        <f>'Factor D Back Up'!H24</f>
        <v>78919.817366731513</v>
      </c>
      <c r="AM5" s="208">
        <f>'Factor D Back Up'!D25</f>
        <v>4.6085603112840472</v>
      </c>
      <c r="AN5" s="208">
        <f>'Factor D Back Up'!E25</f>
        <v>4269.3380952380949</v>
      </c>
      <c r="AO5" s="208">
        <f>'Factor D Back Up'!F25</f>
        <v>19675.502101167316</v>
      </c>
      <c r="AP5" s="209">
        <f>'Factor D Back Up'!G25</f>
        <v>4.72</v>
      </c>
      <c r="AQ5" s="209">
        <f>'Factor D Back Up'!H25</f>
        <v>92868.369917509728</v>
      </c>
      <c r="AR5" s="208">
        <f>'Factor D Back Up'!D26</f>
        <v>15</v>
      </c>
      <c r="AS5" s="208">
        <f>'Factor D Back Up'!E26</f>
        <v>4482.1083333333327</v>
      </c>
      <c r="AT5" s="208">
        <f>'Factor D Back Up'!F26</f>
        <v>67231.624999999985</v>
      </c>
      <c r="AU5" s="209">
        <f>'Factor D Back Up'!G26</f>
        <v>4.7341599999999993</v>
      </c>
      <c r="AV5" s="209">
        <f>'Factor D Back Up'!H26</f>
        <v>318285.26980999985</v>
      </c>
      <c r="AW5" s="208">
        <f>'Factor D Back Up'!D27</f>
        <v>20</v>
      </c>
      <c r="AX5" s="208">
        <f>'Factor D Back Up'!E27</f>
        <v>4694.8785714285714</v>
      </c>
      <c r="AY5" s="208">
        <f>'Factor D Back Up'!F27</f>
        <v>93897.57142857142</v>
      </c>
      <c r="AZ5" s="208">
        <f>'Factor D Back Up'!G27</f>
        <v>4.8383115199999995</v>
      </c>
      <c r="BA5" s="208">
        <f>'Factor D Back Up'!H27</f>
        <v>454305.70154287992</v>
      </c>
    </row>
    <row r="6" spans="1:53" x14ac:dyDescent="0.25">
      <c r="A6" s="197" t="s">
        <v>344</v>
      </c>
      <c r="B6" s="2" t="s">
        <v>330</v>
      </c>
      <c r="C6" s="2" t="s">
        <v>298</v>
      </c>
      <c r="D6" s="29">
        <v>309</v>
      </c>
      <c r="E6" s="25">
        <f t="shared" si="0"/>
        <v>85.750809061488667</v>
      </c>
      <c r="F6" s="29">
        <v>26497</v>
      </c>
      <c r="G6" s="27">
        <f t="shared" si="1"/>
        <v>16.192351964373326</v>
      </c>
      <c r="H6" s="28">
        <v>429048.75</v>
      </c>
      <c r="I6" s="24">
        <v>321</v>
      </c>
      <c r="J6" s="25">
        <f t="shared" ref="J6:J73" si="6">K6/I6</f>
        <v>126.80685358255452</v>
      </c>
      <c r="K6" s="24">
        <v>40705</v>
      </c>
      <c r="L6" s="27">
        <f t="shared" si="2"/>
        <v>16.13997346763297</v>
      </c>
      <c r="M6" s="27">
        <v>656977.62</v>
      </c>
      <c r="N6" s="24">
        <v>407</v>
      </c>
      <c r="O6" s="25">
        <f t="shared" ref="O6:O17" si="7">P6/N6</f>
        <v>132.47174447174447</v>
      </c>
      <c r="P6" s="24">
        <v>53916</v>
      </c>
      <c r="Q6" s="27">
        <f t="shared" si="3"/>
        <v>16.203983047703836</v>
      </c>
      <c r="R6" s="27">
        <v>873653.95</v>
      </c>
      <c r="S6" s="24">
        <v>380</v>
      </c>
      <c r="T6" s="25">
        <f t="shared" si="4"/>
        <v>118.57368421052631</v>
      </c>
      <c r="U6" s="24">
        <v>45058</v>
      </c>
      <c r="V6" s="27">
        <f t="shared" si="5"/>
        <v>16.20249722579786</v>
      </c>
      <c r="W6" s="27">
        <v>730052.12</v>
      </c>
      <c r="X6" s="189">
        <v>374</v>
      </c>
      <c r="Y6" s="95">
        <f t="shared" ref="Y6:Y52" si="8">Z6/X6</f>
        <v>95.639037433155082</v>
      </c>
      <c r="Z6" s="189">
        <v>35769</v>
      </c>
      <c r="AA6" s="181">
        <f t="shared" ref="AA6:AA52" si="9">AB6/Z6</f>
        <v>16.135059688557128</v>
      </c>
      <c r="AB6" s="181">
        <v>577134.94999999995</v>
      </c>
      <c r="AC6" s="7">
        <f>'Factor D Back Up'!D36</f>
        <v>336</v>
      </c>
      <c r="AD6" s="8">
        <f>'Factor D Back Up'!E36</f>
        <v>115.3114119632852</v>
      </c>
      <c r="AE6" s="7">
        <f>'Factor D Back Up'!F36</f>
        <v>38744.634419663824</v>
      </c>
      <c r="AF6" s="5">
        <f>'Factor D Back Up'!G36</f>
        <v>16.25</v>
      </c>
      <c r="AG6" s="5">
        <f>'Factor D Back Up'!H36</f>
        <v>629600.30931953713</v>
      </c>
      <c r="AH6" s="7">
        <f>'Factor D Back Up'!D37</f>
        <v>346.55276381909545</v>
      </c>
      <c r="AI6" s="8">
        <f>'Factor D Back Up'!E37</f>
        <v>116.46574070041567</v>
      </c>
      <c r="AJ6" s="7">
        <f>'Factor D Back Up'!F37</f>
        <v>40361.524329967164</v>
      </c>
      <c r="AK6" s="5">
        <f>'Factor D Back Up'!G37</f>
        <v>16.25</v>
      </c>
      <c r="AL6" s="5">
        <f>'Factor D Back Up'!H37</f>
        <v>655874.77036196645</v>
      </c>
      <c r="AM6" s="7">
        <f>'Factor D Back Up'!D38</f>
        <v>400</v>
      </c>
      <c r="AN6" s="7">
        <f>'Factor D Back Up'!E38</f>
        <v>75</v>
      </c>
      <c r="AO6" s="7">
        <f>'Factor D Back Up'!F38</f>
        <v>30000</v>
      </c>
      <c r="AP6" s="5">
        <f>'Factor D Back Up'!G38</f>
        <v>25</v>
      </c>
      <c r="AQ6" s="5">
        <f>'Factor D Back Up'!H38</f>
        <v>750000</v>
      </c>
      <c r="AR6" s="7">
        <f>'Factor D Back Up'!D39</f>
        <v>405</v>
      </c>
      <c r="AS6" s="7">
        <f>'Factor D Back Up'!E39</f>
        <v>75</v>
      </c>
      <c r="AT6" s="7">
        <f>'Factor D Back Up'!F39</f>
        <v>30375</v>
      </c>
      <c r="AU6" s="5">
        <f>'Factor D Back Up'!G39</f>
        <v>25.074999999999996</v>
      </c>
      <c r="AV6" s="5">
        <f>'Factor D Back Up'!H39</f>
        <v>761653.12499999988</v>
      </c>
      <c r="AW6" s="7">
        <f>'Factor D Back Up'!D40</f>
        <v>408</v>
      </c>
      <c r="AX6" s="7">
        <f>'Factor D Back Up'!E40</f>
        <v>75</v>
      </c>
      <c r="AY6" s="7">
        <f>'Factor D Back Up'!F40</f>
        <v>30600</v>
      </c>
      <c r="AZ6" s="7">
        <f>'Factor D Back Up'!G40</f>
        <v>25.626649999999994</v>
      </c>
      <c r="BA6" s="7">
        <f>'Factor D Back Up'!H40</f>
        <v>784175.48999999987</v>
      </c>
    </row>
    <row r="7" spans="1:53" x14ac:dyDescent="0.25">
      <c r="A7" s="197" t="s">
        <v>345</v>
      </c>
      <c r="B7" s="2" t="s">
        <v>330</v>
      </c>
      <c r="C7" s="2" t="s">
        <v>298</v>
      </c>
      <c r="D7" s="29">
        <v>53</v>
      </c>
      <c r="E7" s="25">
        <f t="shared" si="0"/>
        <v>21.018867924528301</v>
      </c>
      <c r="F7" s="29">
        <v>1114</v>
      </c>
      <c r="G7" s="27">
        <f t="shared" si="1"/>
        <v>15.230026929982047</v>
      </c>
      <c r="H7" s="28">
        <v>16966.25</v>
      </c>
      <c r="I7" s="24">
        <v>75</v>
      </c>
      <c r="J7" s="25">
        <f t="shared" si="6"/>
        <v>27.533333333333335</v>
      </c>
      <c r="K7" s="24">
        <v>2065</v>
      </c>
      <c r="L7" s="27">
        <f t="shared" si="2"/>
        <v>14.348668280871671</v>
      </c>
      <c r="M7" s="27">
        <v>29630</v>
      </c>
      <c r="N7" s="24">
        <v>93</v>
      </c>
      <c r="O7" s="25">
        <f t="shared" si="7"/>
        <v>29.634408602150536</v>
      </c>
      <c r="P7" s="24">
        <v>2756</v>
      </c>
      <c r="Q7" s="27">
        <f t="shared" si="3"/>
        <v>15.212264150943396</v>
      </c>
      <c r="R7" s="27">
        <v>41925</v>
      </c>
      <c r="S7" s="24">
        <v>55</v>
      </c>
      <c r="T7" s="25">
        <f t="shared" si="4"/>
        <v>17.454545454545453</v>
      </c>
      <c r="U7" s="24">
        <v>960</v>
      </c>
      <c r="V7" s="27">
        <f t="shared" si="5"/>
        <v>16.25</v>
      </c>
      <c r="W7" s="27">
        <v>15600</v>
      </c>
      <c r="X7" s="189">
        <v>52</v>
      </c>
      <c r="Y7" s="95">
        <f t="shared" si="8"/>
        <v>16.5</v>
      </c>
      <c r="Z7" s="189">
        <v>858</v>
      </c>
      <c r="AA7" s="181">
        <f t="shared" si="9"/>
        <v>16.248834498834498</v>
      </c>
      <c r="AB7" s="181">
        <v>13941.5</v>
      </c>
      <c r="AC7" s="7">
        <f>'Factor D Back Up'!D49</f>
        <v>53.686121919584963</v>
      </c>
      <c r="AD7" s="8">
        <f>'Factor D Back Up'!E49</f>
        <v>16.693273944558182</v>
      </c>
      <c r="AE7" s="7">
        <f>'Factor D Back Up'!F49</f>
        <v>896.19714022458152</v>
      </c>
      <c r="AF7" s="5">
        <f>'Factor D Back Up'!G49</f>
        <v>16.25</v>
      </c>
      <c r="AG7" s="5">
        <f>'Factor D Back Up'!H49</f>
        <v>14563.20352864945</v>
      </c>
      <c r="AH7" s="7">
        <f>'Factor D Back Up'!D50</f>
        <v>55.372243839169911</v>
      </c>
      <c r="AI7" s="8">
        <f>'Factor D Back Up'!E50</f>
        <v>14.781621571773735</v>
      </c>
      <c r="AJ7" s="7">
        <f>'Factor D Back Up'!F50</f>
        <v>818.49155401058931</v>
      </c>
      <c r="AK7" s="5">
        <f>'Factor D Back Up'!G50</f>
        <v>16.25</v>
      </c>
      <c r="AL7" s="5">
        <f>'Factor D Back Up'!H50</f>
        <v>13300.487752672076</v>
      </c>
      <c r="AM7" s="7">
        <f>'Factor D Back Up'!D51</f>
        <v>75</v>
      </c>
      <c r="AN7" s="7">
        <f>'Factor D Back Up'!E51</f>
        <v>14.4</v>
      </c>
      <c r="AO7" s="7">
        <f>'Factor D Back Up'!F51</f>
        <v>1080</v>
      </c>
      <c r="AP7" s="5">
        <f>'Factor D Back Up'!G51</f>
        <v>25</v>
      </c>
      <c r="AQ7" s="5">
        <f>'Factor D Back Up'!H51</f>
        <v>27000</v>
      </c>
      <c r="AR7" s="7">
        <f>'Factor D Back Up'!D52</f>
        <v>76.329787234042556</v>
      </c>
      <c r="AS7" s="7">
        <f>'Factor D Back Up'!E52</f>
        <v>14.4</v>
      </c>
      <c r="AT7" s="7">
        <f>'Factor D Back Up'!F52</f>
        <v>1099.1489361702129</v>
      </c>
      <c r="AU7" s="5">
        <f>'Factor D Back Up'!G52</f>
        <v>25.074999999999996</v>
      </c>
      <c r="AV7" s="5">
        <f>'Factor D Back Up'!H52</f>
        <v>27561.159574468085</v>
      </c>
      <c r="AW7" s="7">
        <f>'Factor D Back Up'!D53</f>
        <v>78</v>
      </c>
      <c r="AX7" s="7">
        <f>'Factor D Back Up'!E53</f>
        <v>14.4</v>
      </c>
      <c r="AY7" s="7">
        <f>'Factor D Back Up'!F53</f>
        <v>1123.2</v>
      </c>
      <c r="AZ7" s="7">
        <f>'Factor D Back Up'!G53</f>
        <v>25.626649999999994</v>
      </c>
      <c r="BA7" s="7">
        <f>'Factor D Back Up'!H53</f>
        <v>28783.853279999996</v>
      </c>
    </row>
    <row r="8" spans="1:53" x14ac:dyDescent="0.25">
      <c r="A8" s="197" t="s">
        <v>346</v>
      </c>
      <c r="B8" s="2" t="s">
        <v>330</v>
      </c>
      <c r="C8" s="2" t="s">
        <v>298</v>
      </c>
      <c r="D8" s="29">
        <v>102</v>
      </c>
      <c r="E8" s="25">
        <f t="shared" si="0"/>
        <v>15.117647058823529</v>
      </c>
      <c r="F8" s="29">
        <v>1542</v>
      </c>
      <c r="G8" s="27">
        <f t="shared" si="1"/>
        <v>15.408560311284047</v>
      </c>
      <c r="H8" s="28">
        <v>23760</v>
      </c>
      <c r="I8" s="24">
        <v>93</v>
      </c>
      <c r="J8" s="25">
        <f t="shared" si="6"/>
        <v>36.021505376344088</v>
      </c>
      <c r="K8" s="24">
        <v>3350</v>
      </c>
      <c r="L8" s="27">
        <f t="shared" si="2"/>
        <v>15.480970149253732</v>
      </c>
      <c r="M8" s="27">
        <v>51861.25</v>
      </c>
      <c r="N8" s="24">
        <v>138</v>
      </c>
      <c r="O8" s="25">
        <f t="shared" si="7"/>
        <v>22.10144927536232</v>
      </c>
      <c r="P8" s="24">
        <v>3050</v>
      </c>
      <c r="Q8" s="27">
        <f t="shared" si="3"/>
        <v>15.204098360655738</v>
      </c>
      <c r="R8" s="27">
        <v>46372.5</v>
      </c>
      <c r="S8" s="24">
        <v>89</v>
      </c>
      <c r="T8" s="25">
        <f t="shared" si="4"/>
        <v>21.865168539325843</v>
      </c>
      <c r="U8" s="24">
        <v>1946</v>
      </c>
      <c r="V8" s="27">
        <f t="shared" si="5"/>
        <v>16.25</v>
      </c>
      <c r="W8" s="27">
        <v>31622.5</v>
      </c>
      <c r="X8" s="189">
        <v>104</v>
      </c>
      <c r="Y8" s="95">
        <f t="shared" si="8"/>
        <v>22.346153846153847</v>
      </c>
      <c r="Z8" s="189">
        <v>2324</v>
      </c>
      <c r="AA8" s="181">
        <f t="shared" si="9"/>
        <v>16.241394148020653</v>
      </c>
      <c r="AB8" s="181">
        <v>37745</v>
      </c>
      <c r="AC8" s="7">
        <f>'Factor D Back Up'!D62</f>
        <v>140</v>
      </c>
      <c r="AD8" s="8">
        <f>'Factor D Back Up'!E62</f>
        <v>25</v>
      </c>
      <c r="AE8" s="7">
        <f>'Factor D Back Up'!F62</f>
        <v>3500</v>
      </c>
      <c r="AF8" s="5">
        <f>'Factor D Back Up'!G62</f>
        <v>16.25</v>
      </c>
      <c r="AG8" s="5">
        <f>'Factor D Back Up'!H62</f>
        <v>56875</v>
      </c>
      <c r="AH8" s="7">
        <f>'Factor D Back Up'!D63</f>
        <v>144.3969849246231</v>
      </c>
      <c r="AI8" s="8">
        <f>'Factor D Back Up'!E63</f>
        <v>25</v>
      </c>
      <c r="AJ8" s="7">
        <f>'Factor D Back Up'!F63</f>
        <v>3609.9246231155776</v>
      </c>
      <c r="AK8" s="5">
        <f>'Factor D Back Up'!G63</f>
        <v>16.25</v>
      </c>
      <c r="AL8" s="5">
        <f>'Factor D Back Up'!H63</f>
        <v>58661.275125628134</v>
      </c>
      <c r="AM8" s="7">
        <f>'Factor D Back Up'!D64</f>
        <v>169</v>
      </c>
      <c r="AN8" s="7">
        <f>'Factor D Back Up'!E64</f>
        <v>25</v>
      </c>
      <c r="AO8" s="7">
        <f>'Factor D Back Up'!F64</f>
        <v>4225</v>
      </c>
      <c r="AP8" s="5">
        <f>'Factor D Back Up'!G64</f>
        <v>25</v>
      </c>
      <c r="AQ8" s="5">
        <f>'Factor D Back Up'!H64</f>
        <v>105625</v>
      </c>
      <c r="AR8" s="7">
        <f>'Factor D Back Up'!D65</f>
        <v>171.99645390070921</v>
      </c>
      <c r="AS8" s="7">
        <f>'Factor D Back Up'!E65</f>
        <v>25</v>
      </c>
      <c r="AT8" s="7">
        <f>'Factor D Back Up'!F65</f>
        <v>4299.9113475177301</v>
      </c>
      <c r="AU8" s="5">
        <f>'Factor D Back Up'!G65</f>
        <v>25.074999999999996</v>
      </c>
      <c r="AV8" s="5">
        <f>'Factor D Back Up'!H65</f>
        <v>107820.27703900707</v>
      </c>
      <c r="AW8" s="7">
        <f>'Factor D Back Up'!D66</f>
        <v>174.99290780141845</v>
      </c>
      <c r="AX8" s="7">
        <f>'Factor D Back Up'!E66</f>
        <v>25</v>
      </c>
      <c r="AY8" s="7">
        <f>'Factor D Back Up'!F66</f>
        <v>4374.822695035461</v>
      </c>
      <c r="AZ8" s="7">
        <f>'Factor D Back Up'!G66</f>
        <v>25.626649999999994</v>
      </c>
      <c r="BA8" s="7">
        <f>'Factor D Back Up'!H66</f>
        <v>112112.05001773048</v>
      </c>
    </row>
    <row r="9" spans="1:53" x14ac:dyDescent="0.25">
      <c r="A9" s="197" t="s">
        <v>339</v>
      </c>
      <c r="B9" s="2" t="s">
        <v>330</v>
      </c>
      <c r="C9" s="2" t="s">
        <v>298</v>
      </c>
      <c r="D9" s="29">
        <v>36</v>
      </c>
      <c r="E9" s="25">
        <f t="shared" si="0"/>
        <v>1091.8611111111111</v>
      </c>
      <c r="F9" s="29">
        <v>39307</v>
      </c>
      <c r="G9" s="27">
        <f t="shared" si="1"/>
        <v>5.0728427506550995</v>
      </c>
      <c r="H9" s="28">
        <v>199398.23</v>
      </c>
      <c r="I9" s="24">
        <v>41</v>
      </c>
      <c r="J9" s="25">
        <f t="shared" si="6"/>
        <v>1470.0975609756097</v>
      </c>
      <c r="K9" s="24">
        <v>60274</v>
      </c>
      <c r="L9" s="27">
        <f t="shared" si="2"/>
        <v>5.0174207784451008</v>
      </c>
      <c r="M9" s="27">
        <v>302420.02</v>
      </c>
      <c r="N9" s="24">
        <v>48</v>
      </c>
      <c r="O9" s="25">
        <f t="shared" si="7"/>
        <v>1020.9583333333334</v>
      </c>
      <c r="P9" s="24">
        <v>49006</v>
      </c>
      <c r="Q9" s="27">
        <f t="shared" si="3"/>
        <v>4.9143839529853484</v>
      </c>
      <c r="R9" s="27">
        <v>240834.3</v>
      </c>
      <c r="S9" s="24">
        <v>64</v>
      </c>
      <c r="T9" s="25">
        <f t="shared" si="4"/>
        <v>864.921875</v>
      </c>
      <c r="U9" s="24">
        <v>55355</v>
      </c>
      <c r="V9" s="27">
        <f t="shared" si="5"/>
        <v>5.0765820612410808</v>
      </c>
      <c r="W9" s="27">
        <v>281014.2</v>
      </c>
      <c r="X9" s="189">
        <v>80</v>
      </c>
      <c r="Y9" s="95">
        <f t="shared" si="8"/>
        <v>1097.16975</v>
      </c>
      <c r="Z9" s="189">
        <v>87773.58</v>
      </c>
      <c r="AA9" s="181">
        <f t="shared" si="9"/>
        <v>5.1064914977832734</v>
      </c>
      <c r="AB9" s="181">
        <v>448215.03999999998</v>
      </c>
      <c r="AC9" s="7">
        <f>'Factor D Back Up'!D75</f>
        <v>150</v>
      </c>
      <c r="AD9" s="8">
        <f>'Factor D Back Up'!E75</f>
        <v>1330</v>
      </c>
      <c r="AE9" s="7">
        <f>'Factor D Back Up'!F75</f>
        <v>199500</v>
      </c>
      <c r="AF9" s="5">
        <f>'Factor D Back Up'!G75</f>
        <v>4.99</v>
      </c>
      <c r="AG9" s="5">
        <f>'Factor D Back Up'!H75</f>
        <v>995505</v>
      </c>
      <c r="AH9" s="7">
        <f>'Factor D Back Up'!D76</f>
        <v>154.7110552763819</v>
      </c>
      <c r="AI9" s="8">
        <f>'Factor D Back Up'!E76</f>
        <v>1330</v>
      </c>
      <c r="AJ9" s="7">
        <f>'Factor D Back Up'!F76</f>
        <v>205765.70351758791</v>
      </c>
      <c r="AK9" s="5">
        <f>'Factor D Back Up'!G76</f>
        <v>5.19</v>
      </c>
      <c r="AL9" s="5">
        <f>'Factor D Back Up'!H76</f>
        <v>1067924.0012562813</v>
      </c>
      <c r="AM9" s="7">
        <f>'Factor D Back Up'!D77</f>
        <v>159.42211055276383</v>
      </c>
      <c r="AN9" s="7">
        <f>'Factor D Back Up'!E77</f>
        <v>900</v>
      </c>
      <c r="AO9" s="7">
        <f>'Factor D Back Up'!F77</f>
        <v>143479.89949748744</v>
      </c>
      <c r="AP9" s="5">
        <f>'Factor D Back Up'!G77</f>
        <v>5.13</v>
      </c>
      <c r="AQ9" s="5">
        <f>'Factor D Back Up'!H77</f>
        <v>736051.88442211051</v>
      </c>
      <c r="AR9" s="7">
        <f>'Factor D Back Up'!D78</f>
        <v>166</v>
      </c>
      <c r="AS9" s="7">
        <f>'Factor D Back Up'!E78</f>
        <v>900</v>
      </c>
      <c r="AT9" s="7">
        <f>'Factor D Back Up'!F78</f>
        <v>149400</v>
      </c>
      <c r="AU9" s="5">
        <f>'Factor D Back Up'!G78</f>
        <v>5.145389999999999</v>
      </c>
      <c r="AV9" s="5">
        <f>'Factor D Back Up'!H78</f>
        <v>768721.26599999983</v>
      </c>
      <c r="AW9" s="7">
        <f>'Factor D Back Up'!D79</f>
        <v>168.89198606271779</v>
      </c>
      <c r="AX9" s="7">
        <f>'Factor D Back Up'!E79</f>
        <v>900</v>
      </c>
      <c r="AY9" s="7">
        <f>'Factor D Back Up'!F79</f>
        <v>152002.78745644601</v>
      </c>
      <c r="AZ9" s="7">
        <f>'Factor D Back Up'!G79</f>
        <v>5.2585885799999987</v>
      </c>
      <c r="BA9" s="7">
        <f>'Factor D Back Up'!H79</f>
        <v>799320.12224663398</v>
      </c>
    </row>
    <row r="10" spans="1:53" x14ac:dyDescent="0.25">
      <c r="A10" s="197" t="s">
        <v>340</v>
      </c>
      <c r="B10" s="2" t="s">
        <v>330</v>
      </c>
      <c r="C10" s="2" t="s">
        <v>329</v>
      </c>
      <c r="D10" s="29">
        <v>77</v>
      </c>
      <c r="E10" s="26">
        <f t="shared" si="0"/>
        <v>42.103896103896105</v>
      </c>
      <c r="F10" s="29">
        <v>3242</v>
      </c>
      <c r="G10" s="28">
        <f t="shared" si="1"/>
        <v>275.46063541024057</v>
      </c>
      <c r="H10" s="28">
        <v>893043.38</v>
      </c>
      <c r="I10" s="29">
        <v>92</v>
      </c>
      <c r="J10" s="26">
        <f t="shared" si="6"/>
        <v>28.271739130434781</v>
      </c>
      <c r="K10" s="29">
        <v>2601</v>
      </c>
      <c r="L10" s="28">
        <f t="shared" si="2"/>
        <v>310.23836985774705</v>
      </c>
      <c r="M10" s="28">
        <v>806930</v>
      </c>
      <c r="N10" s="29">
        <v>75</v>
      </c>
      <c r="O10" s="26">
        <f t="shared" si="7"/>
        <v>20.053333333333335</v>
      </c>
      <c r="P10" s="29">
        <v>1504</v>
      </c>
      <c r="Q10" s="28">
        <f t="shared" si="3"/>
        <v>309.89694148936172</v>
      </c>
      <c r="R10" s="28">
        <v>466085</v>
      </c>
      <c r="S10" s="29">
        <v>76</v>
      </c>
      <c r="T10" s="26">
        <f t="shared" si="4"/>
        <v>24.80263157894737</v>
      </c>
      <c r="U10" s="29">
        <v>1885</v>
      </c>
      <c r="V10" s="28">
        <f t="shared" si="5"/>
        <v>308.03692307692307</v>
      </c>
      <c r="W10" s="28">
        <v>580649.6</v>
      </c>
      <c r="X10" s="189">
        <v>73</v>
      </c>
      <c r="Y10" s="95">
        <f t="shared" si="8"/>
        <v>18</v>
      </c>
      <c r="Z10" s="189">
        <v>1314</v>
      </c>
      <c r="AA10" s="181">
        <f t="shared" si="9"/>
        <v>309.88949771689499</v>
      </c>
      <c r="AB10" s="181">
        <v>407194.8</v>
      </c>
      <c r="AC10" s="16">
        <f>'Factor D Back Up'!D88</f>
        <v>75.367055771725035</v>
      </c>
      <c r="AD10" s="16">
        <f>'Factor D Back Up'!E88</f>
        <v>16.265446224256298</v>
      </c>
      <c r="AE10" s="16">
        <f>'Factor D Back Up'!F88</f>
        <v>1225.8787927355188</v>
      </c>
      <c r="AF10" s="5">
        <f>'Factor D Back Up'!G88</f>
        <v>310</v>
      </c>
      <c r="AG10" s="5">
        <f>'Factor D Back Up'!H88</f>
        <v>380022.42574801081</v>
      </c>
      <c r="AH10" s="16">
        <f>'Factor D Back Up'!D89</f>
        <v>77.734111543450055</v>
      </c>
      <c r="AI10" s="16">
        <f>'Factor D Back Up'!E89</f>
        <v>13.658854309687268</v>
      </c>
      <c r="AJ10" s="16">
        <f>'Factor D Back Up'!F89</f>
        <v>1061.7589044649635</v>
      </c>
      <c r="AK10" s="16">
        <f>'Factor D Back Up'!G89</f>
        <v>300</v>
      </c>
      <c r="AL10" s="16">
        <f>'Factor D Back Up'!H89</f>
        <v>318527.67133948905</v>
      </c>
      <c r="AM10" s="16">
        <f>'Factor D Back Up'!D90</f>
        <v>100</v>
      </c>
      <c r="AN10" s="16">
        <f>'Factor D Back Up'!E90</f>
        <v>15</v>
      </c>
      <c r="AO10" s="16">
        <f>'Factor D Back Up'!F90</f>
        <v>1500</v>
      </c>
      <c r="AP10" s="16">
        <f>'Factor D Back Up'!G90</f>
        <v>400</v>
      </c>
      <c r="AQ10" s="16">
        <f>'Factor D Back Up'!H90</f>
        <v>600000</v>
      </c>
      <c r="AR10" s="16">
        <f>'Factor D Back Up'!D91</f>
        <v>107</v>
      </c>
      <c r="AS10" s="16">
        <f>'Factor D Back Up'!E91</f>
        <v>15</v>
      </c>
      <c r="AT10" s="16">
        <f>'Factor D Back Up'!F91</f>
        <v>1605</v>
      </c>
      <c r="AU10" s="16">
        <f>'Factor D Back Up'!G91</f>
        <v>401.19999999999993</v>
      </c>
      <c r="AV10" s="16">
        <f>'Factor D Back Up'!H91</f>
        <v>643925.99999999988</v>
      </c>
      <c r="AW10" s="16">
        <f>'Factor D Back Up'!D92</f>
        <v>114</v>
      </c>
      <c r="AX10" s="16">
        <f>'Factor D Back Up'!E92</f>
        <v>15</v>
      </c>
      <c r="AY10" s="16">
        <f>'Factor D Back Up'!F92</f>
        <v>1710</v>
      </c>
      <c r="AZ10" s="16">
        <f>'Factor D Back Up'!G92</f>
        <v>410.02639999999991</v>
      </c>
      <c r="BA10" s="16">
        <f>'Factor D Back Up'!H92</f>
        <v>701145.14399999985</v>
      </c>
    </row>
    <row r="11" spans="1:53" x14ac:dyDescent="0.25">
      <c r="A11" s="197" t="s">
        <v>341</v>
      </c>
      <c r="B11" s="2" t="s">
        <v>353</v>
      </c>
      <c r="C11" s="2" t="s">
        <v>298</v>
      </c>
      <c r="D11" s="29">
        <v>0</v>
      </c>
      <c r="E11" s="26">
        <v>0</v>
      </c>
      <c r="F11" s="29">
        <v>0</v>
      </c>
      <c r="G11" s="28">
        <v>0</v>
      </c>
      <c r="H11" s="28">
        <v>0</v>
      </c>
      <c r="I11" s="29">
        <v>0</v>
      </c>
      <c r="J11" s="26">
        <v>0</v>
      </c>
      <c r="K11" s="29">
        <v>0</v>
      </c>
      <c r="L11" s="28">
        <v>0</v>
      </c>
      <c r="M11" s="28">
        <v>0</v>
      </c>
      <c r="N11" s="29">
        <v>0</v>
      </c>
      <c r="O11" s="26">
        <v>0</v>
      </c>
      <c r="P11" s="29">
        <v>0</v>
      </c>
      <c r="Q11" s="28">
        <v>0</v>
      </c>
      <c r="R11" s="28">
        <v>0</v>
      </c>
      <c r="S11" s="29">
        <v>0</v>
      </c>
      <c r="T11" s="26">
        <v>0</v>
      </c>
      <c r="U11" s="29">
        <v>0</v>
      </c>
      <c r="V11" s="28">
        <v>0</v>
      </c>
      <c r="W11" s="28">
        <v>0</v>
      </c>
      <c r="X11" s="189">
        <v>0</v>
      </c>
      <c r="Y11" s="95">
        <v>0</v>
      </c>
      <c r="Z11" s="189">
        <v>0</v>
      </c>
      <c r="AA11" s="181">
        <v>0</v>
      </c>
      <c r="AB11" s="181">
        <v>0</v>
      </c>
      <c r="AC11" s="16">
        <v>0</v>
      </c>
      <c r="AD11" s="16">
        <v>0</v>
      </c>
      <c r="AE11" s="16">
        <v>0</v>
      </c>
      <c r="AF11" s="5">
        <v>0</v>
      </c>
      <c r="AG11" s="5">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row>
    <row r="12" spans="1:53" x14ac:dyDescent="0.25">
      <c r="A12" s="197" t="s">
        <v>347</v>
      </c>
      <c r="B12" s="2" t="s">
        <v>270</v>
      </c>
      <c r="C12" s="2" t="s">
        <v>298</v>
      </c>
      <c r="D12" s="29">
        <v>0</v>
      </c>
      <c r="E12" s="26">
        <v>0</v>
      </c>
      <c r="F12" s="29">
        <v>0</v>
      </c>
      <c r="G12" s="28">
        <v>0</v>
      </c>
      <c r="H12" s="28">
        <v>0</v>
      </c>
      <c r="I12" s="29">
        <v>0</v>
      </c>
      <c r="J12" s="29">
        <v>0</v>
      </c>
      <c r="K12" s="29">
        <v>0</v>
      </c>
      <c r="L12" s="28">
        <v>0</v>
      </c>
      <c r="M12" s="28">
        <v>0</v>
      </c>
      <c r="N12" s="29">
        <v>5</v>
      </c>
      <c r="O12" s="25">
        <f t="shared" si="7"/>
        <v>12.6</v>
      </c>
      <c r="P12" s="29">
        <v>63</v>
      </c>
      <c r="Q12" s="27">
        <f t="shared" si="3"/>
        <v>32.25</v>
      </c>
      <c r="R12" s="28">
        <v>2031.75</v>
      </c>
      <c r="S12" s="29">
        <v>5</v>
      </c>
      <c r="T12" s="25">
        <f t="shared" si="4"/>
        <v>1.6</v>
      </c>
      <c r="U12" s="29">
        <v>8</v>
      </c>
      <c r="V12" s="27">
        <f t="shared" ref="V12:V13" si="10">W12/U12</f>
        <v>32.25</v>
      </c>
      <c r="W12" s="28">
        <v>258</v>
      </c>
      <c r="X12" s="189">
        <v>0</v>
      </c>
      <c r="Y12" s="95">
        <v>0</v>
      </c>
      <c r="Z12" s="189">
        <v>0</v>
      </c>
      <c r="AA12" s="181">
        <v>0</v>
      </c>
      <c r="AB12" s="181">
        <v>0</v>
      </c>
      <c r="AC12" s="16">
        <v>0</v>
      </c>
      <c r="AD12" s="16">
        <v>0</v>
      </c>
      <c r="AE12" s="16" t="e">
        <f>'Factor D Back Up'!#REF!</f>
        <v>#REF!</v>
      </c>
      <c r="AF12" s="5" t="e">
        <f>'Factor D Back Up'!#REF!</f>
        <v>#REF!</v>
      </c>
      <c r="AG12" s="5" t="e">
        <f>'Factor D Back Up'!#REF!</f>
        <v>#REF!</v>
      </c>
      <c r="AH12" s="16" t="e">
        <f>'Factor D Back Up'!#REF!</f>
        <v>#REF!</v>
      </c>
      <c r="AI12" s="16" t="e">
        <f>'Factor D Back Up'!#REF!</f>
        <v>#REF!</v>
      </c>
      <c r="AJ12" s="16" t="e">
        <f>'Factor D Back Up'!#REF!</f>
        <v>#REF!</v>
      </c>
      <c r="AK12" s="16" t="e">
        <f>'Factor D Back Up'!#REF!</f>
        <v>#REF!</v>
      </c>
      <c r="AL12" s="16" t="e">
        <f>'Factor D Back Up'!#REF!</f>
        <v>#REF!</v>
      </c>
      <c r="AM12" s="16" t="e">
        <f>'Factor D Back Up'!#REF!</f>
        <v>#REF!</v>
      </c>
      <c r="AN12" s="16" t="e">
        <f>'Factor D Back Up'!#REF!</f>
        <v>#REF!</v>
      </c>
      <c r="AO12" s="16" t="e">
        <f>'Factor D Back Up'!#REF!</f>
        <v>#REF!</v>
      </c>
      <c r="AP12" s="16" t="e">
        <f>'Factor D Back Up'!#REF!</f>
        <v>#REF!</v>
      </c>
      <c r="AQ12" s="16" t="e">
        <f>'Factor D Back Up'!#REF!</f>
        <v>#REF!</v>
      </c>
      <c r="AR12" s="16" t="e">
        <f>'Factor D Back Up'!#REF!</f>
        <v>#REF!</v>
      </c>
      <c r="AS12" s="16" t="e">
        <f>'Factor D Back Up'!#REF!</f>
        <v>#REF!</v>
      </c>
      <c r="AT12" s="16" t="e">
        <f>'Factor D Back Up'!#REF!</f>
        <v>#REF!</v>
      </c>
      <c r="AU12" s="16" t="e">
        <f>'Factor D Back Up'!#REF!</f>
        <v>#REF!</v>
      </c>
      <c r="AV12" s="16" t="e">
        <f>'Factor D Back Up'!#REF!</f>
        <v>#REF!</v>
      </c>
      <c r="AW12" s="16" t="e">
        <f>'Factor D Back Up'!#REF!</f>
        <v>#REF!</v>
      </c>
      <c r="AX12" s="16" t="e">
        <f>'Factor D Back Up'!#REF!</f>
        <v>#REF!</v>
      </c>
      <c r="AY12" s="16" t="e">
        <f>'Factor D Back Up'!#REF!</f>
        <v>#REF!</v>
      </c>
      <c r="AZ12" s="16" t="e">
        <f>'Factor D Back Up'!#REF!</f>
        <v>#REF!</v>
      </c>
      <c r="BA12" s="16" t="e">
        <f>'Factor D Back Up'!#REF!</f>
        <v>#REF!</v>
      </c>
    </row>
    <row r="13" spans="1:53" x14ac:dyDescent="0.25">
      <c r="A13" s="197" t="s">
        <v>348</v>
      </c>
      <c r="B13" s="2" t="s">
        <v>330</v>
      </c>
      <c r="C13" s="2" t="s">
        <v>298</v>
      </c>
      <c r="D13" s="29">
        <v>0</v>
      </c>
      <c r="E13" s="26">
        <v>0</v>
      </c>
      <c r="F13" s="29">
        <v>0</v>
      </c>
      <c r="G13" s="28">
        <v>0</v>
      </c>
      <c r="H13" s="28">
        <v>0</v>
      </c>
      <c r="I13" s="29">
        <v>2</v>
      </c>
      <c r="J13" s="26">
        <f t="shared" si="6"/>
        <v>19.5</v>
      </c>
      <c r="K13" s="29">
        <v>39</v>
      </c>
      <c r="L13" s="28">
        <f t="shared" si="2"/>
        <v>33.009743589743593</v>
      </c>
      <c r="M13" s="28">
        <v>1287.3800000000001</v>
      </c>
      <c r="N13" s="29">
        <v>10</v>
      </c>
      <c r="O13" s="25">
        <f t="shared" si="7"/>
        <v>40.1</v>
      </c>
      <c r="P13" s="29">
        <v>401</v>
      </c>
      <c r="Q13" s="27">
        <f t="shared" si="3"/>
        <v>33.54</v>
      </c>
      <c r="R13" s="28">
        <v>13449.54</v>
      </c>
      <c r="S13" s="29">
        <v>9</v>
      </c>
      <c r="T13" s="25">
        <f t="shared" si="4"/>
        <v>6.5555555555555554</v>
      </c>
      <c r="U13" s="29">
        <v>59</v>
      </c>
      <c r="V13" s="27">
        <f t="shared" si="10"/>
        <v>33.54</v>
      </c>
      <c r="W13" s="28">
        <v>1978.86</v>
      </c>
      <c r="X13" s="189">
        <v>0</v>
      </c>
      <c r="Y13" s="95">
        <v>0</v>
      </c>
      <c r="Z13" s="189">
        <v>0</v>
      </c>
      <c r="AA13" s="181">
        <v>0</v>
      </c>
      <c r="AB13" s="181">
        <v>0</v>
      </c>
      <c r="AC13" s="16">
        <v>0</v>
      </c>
      <c r="AD13" s="16">
        <v>0</v>
      </c>
      <c r="AE13" s="16" t="e">
        <f>'Factor D Back Up'!#REF!</f>
        <v>#REF!</v>
      </c>
      <c r="AF13" s="5" t="e">
        <f>'Factor D Back Up'!#REF!</f>
        <v>#REF!</v>
      </c>
      <c r="AG13" s="5" t="e">
        <f>'Factor D Back Up'!#REF!</f>
        <v>#REF!</v>
      </c>
      <c r="AH13" s="16" t="e">
        <f>'Factor D Back Up'!#REF!</f>
        <v>#REF!</v>
      </c>
      <c r="AI13" s="16" t="e">
        <f>'Factor D Back Up'!#REF!</f>
        <v>#REF!</v>
      </c>
      <c r="AJ13" s="16" t="e">
        <f>'Factor D Back Up'!#REF!</f>
        <v>#REF!</v>
      </c>
      <c r="AK13" s="16" t="e">
        <f>'Factor D Back Up'!#REF!</f>
        <v>#REF!</v>
      </c>
      <c r="AL13" s="16" t="e">
        <f>'Factor D Back Up'!#REF!</f>
        <v>#REF!</v>
      </c>
      <c r="AM13" s="16" t="e">
        <f>'Factor D Back Up'!#REF!</f>
        <v>#REF!</v>
      </c>
      <c r="AN13" s="16" t="e">
        <f>'Factor D Back Up'!#REF!</f>
        <v>#REF!</v>
      </c>
      <c r="AO13" s="16" t="e">
        <f>'Factor D Back Up'!#REF!</f>
        <v>#REF!</v>
      </c>
      <c r="AP13" s="16" t="e">
        <f>'Factor D Back Up'!#REF!</f>
        <v>#REF!</v>
      </c>
      <c r="AQ13" s="16" t="e">
        <f>'Factor D Back Up'!#REF!</f>
        <v>#REF!</v>
      </c>
      <c r="AR13" s="16" t="e">
        <f>'Factor D Back Up'!#REF!</f>
        <v>#REF!</v>
      </c>
      <c r="AS13" s="16" t="e">
        <f>'Factor D Back Up'!#REF!</f>
        <v>#REF!</v>
      </c>
      <c r="AT13" s="16" t="e">
        <f>'Factor D Back Up'!#REF!</f>
        <v>#REF!</v>
      </c>
      <c r="AU13" s="16" t="e">
        <f>'Factor D Back Up'!#REF!</f>
        <v>#REF!</v>
      </c>
      <c r="AV13" s="16" t="e">
        <f>'Factor D Back Up'!#REF!</f>
        <v>#REF!</v>
      </c>
      <c r="AW13" s="16" t="e">
        <f>'Factor D Back Up'!#REF!</f>
        <v>#REF!</v>
      </c>
      <c r="AX13" s="16" t="e">
        <f>'Factor D Back Up'!#REF!</f>
        <v>#REF!</v>
      </c>
      <c r="AY13" s="16" t="e">
        <f>'Factor D Back Up'!#REF!</f>
        <v>#REF!</v>
      </c>
      <c r="AZ13" s="16" t="e">
        <f>'Factor D Back Up'!#REF!</f>
        <v>#REF!</v>
      </c>
      <c r="BA13" s="16" t="e">
        <f>'Factor D Back Up'!#REF!</f>
        <v>#REF!</v>
      </c>
    </row>
    <row r="14" spans="1:53" x14ac:dyDescent="0.25">
      <c r="A14" s="197" t="s">
        <v>349</v>
      </c>
      <c r="B14" s="2" t="s">
        <v>330</v>
      </c>
      <c r="C14" s="2" t="s">
        <v>298</v>
      </c>
      <c r="D14" s="29">
        <v>0</v>
      </c>
      <c r="E14" s="26">
        <v>0</v>
      </c>
      <c r="F14" s="29">
        <v>0</v>
      </c>
      <c r="G14" s="28">
        <v>0</v>
      </c>
      <c r="H14" s="28">
        <v>0</v>
      </c>
      <c r="I14" s="24">
        <v>11</v>
      </c>
      <c r="J14" s="26">
        <f t="shared" si="6"/>
        <v>20.09090909090909</v>
      </c>
      <c r="K14" s="24">
        <v>221</v>
      </c>
      <c r="L14" s="28">
        <f t="shared" si="2"/>
        <v>26.298642533936651</v>
      </c>
      <c r="M14" s="28">
        <v>5812</v>
      </c>
      <c r="N14" s="24">
        <v>16</v>
      </c>
      <c r="O14" s="25">
        <f t="shared" si="7"/>
        <v>31</v>
      </c>
      <c r="P14" s="24">
        <v>496</v>
      </c>
      <c r="Q14" s="27">
        <f t="shared" si="3"/>
        <v>26.299999999999997</v>
      </c>
      <c r="R14" s="27">
        <v>13044.8</v>
      </c>
      <c r="S14" s="24">
        <v>14</v>
      </c>
      <c r="T14" s="25">
        <f t="shared" si="4"/>
        <v>31.857142857142858</v>
      </c>
      <c r="U14" s="24">
        <v>446</v>
      </c>
      <c r="V14" s="27">
        <f>W14/U14</f>
        <v>26.299999999999997</v>
      </c>
      <c r="W14" s="27">
        <v>11729.8</v>
      </c>
      <c r="X14" s="189">
        <v>12</v>
      </c>
      <c r="Y14" s="95">
        <f t="shared" si="8"/>
        <v>28.333333333333332</v>
      </c>
      <c r="Z14" s="189">
        <v>340</v>
      </c>
      <c r="AA14" s="181">
        <f t="shared" si="9"/>
        <v>26.3</v>
      </c>
      <c r="AB14" s="181">
        <v>8942</v>
      </c>
      <c r="AC14" s="7">
        <v>0</v>
      </c>
      <c r="AD14" s="7">
        <v>0</v>
      </c>
      <c r="AE14" s="7" t="e">
        <f>'Factor D Back Up'!#REF!</f>
        <v>#REF!</v>
      </c>
      <c r="AF14" s="5" t="e">
        <f>'Factor D Back Up'!#REF!</f>
        <v>#REF!</v>
      </c>
      <c r="AG14" s="5" t="e">
        <f>'Factor D Back Up'!#REF!</f>
        <v>#REF!</v>
      </c>
      <c r="AH14" s="7" t="e">
        <f>'Factor D Back Up'!#REF!</f>
        <v>#REF!</v>
      </c>
      <c r="AI14" s="7" t="e">
        <f>'Factor D Back Up'!#REF!</f>
        <v>#REF!</v>
      </c>
      <c r="AJ14" s="7" t="e">
        <f>'Factor D Back Up'!#REF!</f>
        <v>#REF!</v>
      </c>
      <c r="AK14" s="7" t="e">
        <f>'Factor D Back Up'!#REF!</f>
        <v>#REF!</v>
      </c>
      <c r="AL14" s="7" t="e">
        <f>'Factor D Back Up'!#REF!</f>
        <v>#REF!</v>
      </c>
      <c r="AM14" s="7" t="e">
        <f>'Factor D Back Up'!#REF!</f>
        <v>#REF!</v>
      </c>
      <c r="AN14" s="7" t="e">
        <f>'Factor D Back Up'!#REF!</f>
        <v>#REF!</v>
      </c>
      <c r="AO14" s="7" t="e">
        <f>'Factor D Back Up'!#REF!</f>
        <v>#REF!</v>
      </c>
      <c r="AP14" s="7" t="e">
        <f>'Factor D Back Up'!#REF!</f>
        <v>#REF!</v>
      </c>
      <c r="AQ14" s="7" t="e">
        <f>'Factor D Back Up'!#REF!</f>
        <v>#REF!</v>
      </c>
      <c r="AR14" s="7" t="e">
        <f>'Factor D Back Up'!#REF!</f>
        <v>#REF!</v>
      </c>
      <c r="AS14" s="7" t="e">
        <f>'Factor D Back Up'!#REF!</f>
        <v>#REF!</v>
      </c>
      <c r="AT14" s="7" t="e">
        <f>'Factor D Back Up'!#REF!</f>
        <v>#REF!</v>
      </c>
      <c r="AU14" s="7" t="e">
        <f>'Factor D Back Up'!#REF!</f>
        <v>#REF!</v>
      </c>
      <c r="AV14" s="7" t="e">
        <f>'Factor D Back Up'!#REF!</f>
        <v>#REF!</v>
      </c>
      <c r="AW14" s="7" t="e">
        <f>'Factor D Back Up'!#REF!</f>
        <v>#REF!</v>
      </c>
      <c r="AX14" s="7" t="e">
        <f>'Factor D Back Up'!#REF!</f>
        <v>#REF!</v>
      </c>
      <c r="AY14" s="7" t="e">
        <f>'Factor D Back Up'!#REF!</f>
        <v>#REF!</v>
      </c>
      <c r="AZ14" s="7" t="e">
        <f>'Factor D Back Up'!#REF!</f>
        <v>#REF!</v>
      </c>
      <c r="BA14" s="7" t="e">
        <f>'Factor D Back Up'!#REF!</f>
        <v>#REF!</v>
      </c>
    </row>
    <row r="15" spans="1:53" x14ac:dyDescent="0.25">
      <c r="A15" s="197" t="s">
        <v>352</v>
      </c>
      <c r="B15" s="2" t="s">
        <v>330</v>
      </c>
      <c r="C15" s="2" t="s">
        <v>298</v>
      </c>
      <c r="D15" s="24">
        <v>48</v>
      </c>
      <c r="E15" s="25">
        <f t="shared" si="0"/>
        <v>37.354166666666664</v>
      </c>
      <c r="F15" s="24">
        <v>1793</v>
      </c>
      <c r="G15" s="28">
        <f t="shared" si="1"/>
        <v>15</v>
      </c>
      <c r="H15" s="27">
        <v>26895</v>
      </c>
      <c r="I15" s="24">
        <v>39</v>
      </c>
      <c r="J15" s="25">
        <f t="shared" si="6"/>
        <v>55.897435897435898</v>
      </c>
      <c r="K15" s="24">
        <v>2180</v>
      </c>
      <c r="L15" s="27">
        <f t="shared" si="2"/>
        <v>15</v>
      </c>
      <c r="M15" s="27">
        <v>32700</v>
      </c>
      <c r="N15" s="24">
        <v>18</v>
      </c>
      <c r="O15" s="25">
        <f t="shared" si="7"/>
        <v>138.72222222222223</v>
      </c>
      <c r="P15" s="24">
        <v>2497</v>
      </c>
      <c r="Q15" s="27">
        <f t="shared" si="3"/>
        <v>15</v>
      </c>
      <c r="R15" s="27">
        <v>37455</v>
      </c>
      <c r="S15" s="24">
        <v>9</v>
      </c>
      <c r="T15" s="25">
        <f t="shared" si="4"/>
        <v>78.333333333333329</v>
      </c>
      <c r="U15" s="24">
        <v>705</v>
      </c>
      <c r="V15" s="27">
        <f t="shared" si="5"/>
        <v>14.971631205673759</v>
      </c>
      <c r="W15" s="27">
        <v>10555</v>
      </c>
      <c r="X15" s="189">
        <v>9</v>
      </c>
      <c r="Y15" s="95">
        <f t="shared" si="8"/>
        <v>78.333333333333329</v>
      </c>
      <c r="Z15" s="189">
        <v>705</v>
      </c>
      <c r="AA15" s="181">
        <f t="shared" si="9"/>
        <v>14.971631205673759</v>
      </c>
      <c r="AB15" s="181">
        <v>10555</v>
      </c>
      <c r="AC15" s="7">
        <f>'Factor D Back Up'!D101</f>
        <v>0</v>
      </c>
      <c r="AD15" s="7">
        <f>'Factor D Back Up'!E101</f>
        <v>31</v>
      </c>
      <c r="AE15" s="7">
        <f>'Factor D Back Up'!F101</f>
        <v>0</v>
      </c>
      <c r="AF15" s="5">
        <f>'Factor D Back Up'!G101</f>
        <v>15</v>
      </c>
      <c r="AG15" s="5">
        <f>'Factor D Back Up'!H101</f>
        <v>0</v>
      </c>
      <c r="AH15" s="7">
        <f>'Factor D Back Up'!D102</f>
        <v>1</v>
      </c>
      <c r="AI15" s="7">
        <f>'Factor D Back Up'!E102</f>
        <v>31</v>
      </c>
      <c r="AJ15" s="7">
        <f>'Factor D Back Up'!F102</f>
        <v>31</v>
      </c>
      <c r="AK15" s="7">
        <f>'Factor D Back Up'!G102</f>
        <v>15.2</v>
      </c>
      <c r="AL15" s="7">
        <f>'Factor D Back Up'!H102</f>
        <v>471.2</v>
      </c>
      <c r="AM15" s="7">
        <f>'Factor D Back Up'!D103</f>
        <v>1</v>
      </c>
      <c r="AN15" s="7">
        <f>'Factor D Back Up'!E103</f>
        <v>31</v>
      </c>
      <c r="AO15" s="7">
        <f>'Factor D Back Up'!F103</f>
        <v>31</v>
      </c>
      <c r="AP15" s="7">
        <f>'Factor D Back Up'!G103</f>
        <v>15.2</v>
      </c>
      <c r="AQ15" s="7">
        <f>'Factor D Back Up'!H103</f>
        <v>471.2</v>
      </c>
      <c r="AR15" s="7">
        <f>'Factor D Back Up'!D104</f>
        <v>4</v>
      </c>
      <c r="AS15" s="7">
        <f>'Factor D Back Up'!E104</f>
        <v>31</v>
      </c>
      <c r="AT15" s="7">
        <f>'Factor D Back Up'!F104</f>
        <v>124</v>
      </c>
      <c r="AU15" s="7">
        <f>'Factor D Back Up'!G104</f>
        <v>15.245599999999998</v>
      </c>
      <c r="AV15" s="7">
        <f>'Factor D Back Up'!H104</f>
        <v>1890.4543999999996</v>
      </c>
      <c r="AW15" s="7">
        <f>'Factor D Back Up'!D105</f>
        <v>10</v>
      </c>
      <c r="AX15" s="7">
        <f>'Factor D Back Up'!E105</f>
        <v>31</v>
      </c>
      <c r="AY15" s="7">
        <f>'Factor D Back Up'!F105</f>
        <v>310</v>
      </c>
      <c r="AZ15" s="7">
        <f>'Factor D Back Up'!G105</f>
        <v>15.581003199999998</v>
      </c>
      <c r="BA15" s="7">
        <f>'Factor D Back Up'!H105</f>
        <v>4830.110991999999</v>
      </c>
    </row>
    <row r="16" spans="1:53" x14ac:dyDescent="0.25">
      <c r="A16" s="197" t="s">
        <v>351</v>
      </c>
      <c r="B16" s="2" t="s">
        <v>330</v>
      </c>
      <c r="C16" s="2" t="s">
        <v>298</v>
      </c>
      <c r="D16" s="24">
        <v>0</v>
      </c>
      <c r="E16" s="25">
        <v>0</v>
      </c>
      <c r="F16" s="24">
        <v>0</v>
      </c>
      <c r="G16" s="28">
        <v>0</v>
      </c>
      <c r="H16" s="27">
        <v>0</v>
      </c>
      <c r="I16" s="24">
        <v>0</v>
      </c>
      <c r="J16" s="25">
        <v>0</v>
      </c>
      <c r="K16" s="24">
        <v>0</v>
      </c>
      <c r="L16" s="27">
        <v>0</v>
      </c>
      <c r="M16" s="27">
        <v>0</v>
      </c>
      <c r="N16" s="24">
        <v>0</v>
      </c>
      <c r="O16" s="25">
        <v>0</v>
      </c>
      <c r="P16" s="24">
        <v>0</v>
      </c>
      <c r="Q16" s="27">
        <v>0</v>
      </c>
      <c r="R16" s="27">
        <v>0</v>
      </c>
      <c r="S16" s="24">
        <v>0</v>
      </c>
      <c r="T16" s="25">
        <v>0</v>
      </c>
      <c r="U16" s="24">
        <v>0</v>
      </c>
      <c r="V16" s="27">
        <v>0</v>
      </c>
      <c r="W16" s="27">
        <v>0</v>
      </c>
      <c r="X16" s="189">
        <v>0</v>
      </c>
      <c r="Y16" s="95">
        <v>0</v>
      </c>
      <c r="Z16" s="189">
        <v>0</v>
      </c>
      <c r="AA16" s="181">
        <v>0</v>
      </c>
      <c r="AB16" s="181">
        <v>0</v>
      </c>
      <c r="AC16" s="7">
        <f>'Factor D Back Up'!D114</f>
        <v>0</v>
      </c>
      <c r="AD16" s="7">
        <f>'Factor D Back Up'!E114</f>
        <v>31</v>
      </c>
      <c r="AE16" s="7">
        <f>'Factor D Back Up'!F114</f>
        <v>0</v>
      </c>
      <c r="AF16" s="5">
        <f>'Factor D Back Up'!G114</f>
        <v>15</v>
      </c>
      <c r="AG16" s="5">
        <f>'Factor D Back Up'!H114</f>
        <v>0</v>
      </c>
      <c r="AH16" s="7">
        <f>'Factor D Back Up'!D115</f>
        <v>1</v>
      </c>
      <c r="AI16" s="7">
        <f>'Factor D Back Up'!E115</f>
        <v>31</v>
      </c>
      <c r="AJ16" s="7">
        <f>'Factor D Back Up'!F115</f>
        <v>31</v>
      </c>
      <c r="AK16" s="7">
        <f>'Factor D Back Up'!G115</f>
        <v>15.2</v>
      </c>
      <c r="AL16" s="7">
        <f>'Factor D Back Up'!H115</f>
        <v>471.2</v>
      </c>
      <c r="AM16" s="7">
        <f>'Factor D Back Up'!D116</f>
        <v>1</v>
      </c>
      <c r="AN16" s="7">
        <f>'Factor D Back Up'!E116</f>
        <v>31</v>
      </c>
      <c r="AO16" s="7">
        <f>'Factor D Back Up'!F116</f>
        <v>31</v>
      </c>
      <c r="AP16" s="7">
        <f>'Factor D Back Up'!G116</f>
        <v>15.2</v>
      </c>
      <c r="AQ16" s="7">
        <f>'Factor D Back Up'!H116</f>
        <v>471.2</v>
      </c>
      <c r="AR16" s="7">
        <f>'Factor D Back Up'!D117</f>
        <v>4</v>
      </c>
      <c r="AS16" s="7">
        <f>'Factor D Back Up'!E117</f>
        <v>31</v>
      </c>
      <c r="AT16" s="7">
        <f>'Factor D Back Up'!F117</f>
        <v>124</v>
      </c>
      <c r="AU16" s="7">
        <f>'Factor D Back Up'!G117</f>
        <v>15.245599999999998</v>
      </c>
      <c r="AV16" s="7">
        <f>'Factor D Back Up'!H117</f>
        <v>1890.4543999999996</v>
      </c>
      <c r="AW16" s="7">
        <f>'Factor D Back Up'!D118</f>
        <v>10</v>
      </c>
      <c r="AX16" s="7">
        <f>'Factor D Back Up'!E118</f>
        <v>31</v>
      </c>
      <c r="AY16" s="7">
        <f>'Factor D Back Up'!F118</f>
        <v>310</v>
      </c>
      <c r="AZ16" s="7">
        <f>'Factor D Back Up'!G118</f>
        <v>15.581003199999998</v>
      </c>
      <c r="BA16" s="7">
        <f>'Factor D Back Up'!H118</f>
        <v>4830.110991999999</v>
      </c>
    </row>
    <row r="17" spans="1:53" x14ac:dyDescent="0.25">
      <c r="A17" s="197" t="s">
        <v>366</v>
      </c>
      <c r="B17" s="2" t="s">
        <v>330</v>
      </c>
      <c r="C17" s="2" t="s">
        <v>330</v>
      </c>
      <c r="D17" s="24">
        <v>13</v>
      </c>
      <c r="E17" s="25">
        <f t="shared" si="0"/>
        <v>64.15384615384616</v>
      </c>
      <c r="F17" s="24">
        <v>834</v>
      </c>
      <c r="G17" s="28">
        <f t="shared" si="1"/>
        <v>65</v>
      </c>
      <c r="H17" s="27">
        <v>54210</v>
      </c>
      <c r="I17" s="24">
        <v>6</v>
      </c>
      <c r="J17" s="25">
        <f t="shared" si="6"/>
        <v>5.5</v>
      </c>
      <c r="K17" s="24">
        <v>33</v>
      </c>
      <c r="L17" s="27">
        <f t="shared" si="2"/>
        <v>63.522727272727273</v>
      </c>
      <c r="M17" s="27">
        <v>2096.25</v>
      </c>
      <c r="N17" s="24">
        <v>32</v>
      </c>
      <c r="O17" s="25">
        <f t="shared" si="7"/>
        <v>11.34375</v>
      </c>
      <c r="P17" s="24">
        <v>363</v>
      </c>
      <c r="Q17" s="27">
        <f t="shared" si="3"/>
        <v>65</v>
      </c>
      <c r="R17" s="27">
        <v>23595</v>
      </c>
      <c r="S17" s="24">
        <v>12</v>
      </c>
      <c r="T17" s="25">
        <f t="shared" si="4"/>
        <v>16</v>
      </c>
      <c r="U17" s="24">
        <v>192</v>
      </c>
      <c r="V17" s="27">
        <f t="shared" si="5"/>
        <v>65</v>
      </c>
      <c r="W17" s="27">
        <v>12480</v>
      </c>
      <c r="X17" s="189">
        <v>0</v>
      </c>
      <c r="Y17" s="95">
        <v>0</v>
      </c>
      <c r="Z17" s="189">
        <v>0</v>
      </c>
      <c r="AA17" s="181">
        <v>0</v>
      </c>
      <c r="AB17" s="181">
        <v>0</v>
      </c>
      <c r="AC17" s="7">
        <f>'Factor D Back Up'!D127</f>
        <v>0</v>
      </c>
      <c r="AD17" s="8">
        <f>'Factor D Back Up'!E127</f>
        <v>26.697916666666664</v>
      </c>
      <c r="AE17" s="7">
        <f>'Factor D Back Up'!F127</f>
        <v>0</v>
      </c>
      <c r="AF17" s="5">
        <f>'Factor D Back Up'!G127</f>
        <v>65</v>
      </c>
      <c r="AG17" s="5">
        <f>'Factor D Back Up'!H127</f>
        <v>0</v>
      </c>
      <c r="AH17" s="7">
        <f>'Factor D Back Up'!D128</f>
        <v>0</v>
      </c>
      <c r="AI17" s="7">
        <f>'Factor D Back Up'!E128</f>
        <v>31.947916666666664</v>
      </c>
      <c r="AJ17" s="7">
        <f>'Factor D Back Up'!F128</f>
        <v>0</v>
      </c>
      <c r="AK17" s="7">
        <f>'Factor D Back Up'!G128</f>
        <v>65</v>
      </c>
      <c r="AL17" s="7">
        <f>'Factor D Back Up'!H128</f>
        <v>0</v>
      </c>
      <c r="AM17" s="7">
        <f>'Factor D Back Up'!D129</f>
        <v>0</v>
      </c>
      <c r="AN17" s="7">
        <f>'Factor D Back Up'!E129</f>
        <v>37.197916666666664</v>
      </c>
      <c r="AO17" s="7">
        <f>'Factor D Back Up'!F129</f>
        <v>0</v>
      </c>
      <c r="AP17" s="7">
        <f>'Factor D Back Up'!G129</f>
        <v>65</v>
      </c>
      <c r="AQ17" s="7">
        <f>'Factor D Back Up'!H129</f>
        <v>0</v>
      </c>
      <c r="AR17" s="7">
        <f>'Factor D Back Up'!D130</f>
        <v>5</v>
      </c>
      <c r="AS17" s="7">
        <f>'Factor D Back Up'!E130</f>
        <v>42.447916666666664</v>
      </c>
      <c r="AT17" s="7">
        <f>'Factor D Back Up'!F130</f>
        <v>212.23958333333331</v>
      </c>
      <c r="AU17" s="7">
        <f>'Factor D Back Up'!G130</f>
        <v>65.194999999999993</v>
      </c>
      <c r="AV17" s="7">
        <f>'Factor D Back Up'!H130</f>
        <v>13836.959635416664</v>
      </c>
      <c r="AW17" s="7">
        <f>'Factor D Back Up'!D131</f>
        <v>7</v>
      </c>
      <c r="AX17" s="7">
        <f>'Factor D Back Up'!E131</f>
        <v>47.697916666666664</v>
      </c>
      <c r="AY17" s="7">
        <f>'Factor D Back Up'!F131</f>
        <v>333.88541666666663</v>
      </c>
      <c r="AZ17" s="7">
        <f>'Factor D Back Up'!G131</f>
        <v>66.629289999999997</v>
      </c>
      <c r="BA17" s="7">
        <f>'Factor D Back Up'!H131</f>
        <v>22246.548253854162</v>
      </c>
    </row>
    <row r="18" spans="1:53" x14ac:dyDescent="0.25">
      <c r="A18" s="197" t="s">
        <v>367</v>
      </c>
      <c r="B18" s="2" t="s">
        <v>330</v>
      </c>
      <c r="C18" s="2" t="s">
        <v>298</v>
      </c>
      <c r="D18" s="24">
        <v>0</v>
      </c>
      <c r="E18" s="25">
        <v>0</v>
      </c>
      <c r="F18" s="24">
        <v>0</v>
      </c>
      <c r="G18" s="28">
        <v>0</v>
      </c>
      <c r="H18" s="27">
        <v>0</v>
      </c>
      <c r="I18" s="24">
        <v>0</v>
      </c>
      <c r="J18" s="25">
        <v>0</v>
      </c>
      <c r="K18" s="24">
        <v>0</v>
      </c>
      <c r="L18" s="27">
        <v>0</v>
      </c>
      <c r="M18" s="27">
        <v>0</v>
      </c>
      <c r="N18" s="24">
        <v>3</v>
      </c>
      <c r="O18" s="25">
        <f>P18/N18</f>
        <v>4965.333333333333</v>
      </c>
      <c r="P18" s="24">
        <v>14896</v>
      </c>
      <c r="Q18" s="27">
        <f t="shared" si="3"/>
        <v>7</v>
      </c>
      <c r="R18" s="27">
        <v>104272</v>
      </c>
      <c r="S18" s="24">
        <v>3</v>
      </c>
      <c r="T18" s="25">
        <f t="shared" si="4"/>
        <v>2085.3333333333335</v>
      </c>
      <c r="U18" s="24">
        <v>6256</v>
      </c>
      <c r="V18" s="27">
        <f t="shared" si="5"/>
        <v>7</v>
      </c>
      <c r="W18" s="27">
        <v>43792</v>
      </c>
      <c r="X18" s="189">
        <v>0</v>
      </c>
      <c r="Y18" s="95">
        <v>0</v>
      </c>
      <c r="Z18" s="189">
        <v>0</v>
      </c>
      <c r="AA18" s="181">
        <v>0</v>
      </c>
      <c r="AB18" s="181">
        <v>0</v>
      </c>
      <c r="AC18" s="7">
        <f>'Factor D Back Up'!D140</f>
        <v>0</v>
      </c>
      <c r="AD18" s="8">
        <f>'Factor D Back Up'!E140</f>
        <v>3525.333333333333</v>
      </c>
      <c r="AE18" s="7">
        <f>'Factor D Back Up'!F140</f>
        <v>0</v>
      </c>
      <c r="AF18" s="5">
        <f>'Factor D Back Up'!G140</f>
        <v>8</v>
      </c>
      <c r="AG18" s="5">
        <f>'Factor D Back Up'!H140</f>
        <v>0</v>
      </c>
      <c r="AH18" s="7">
        <f>'Factor D Back Up'!D141</f>
        <v>0</v>
      </c>
      <c r="AI18" s="7">
        <f>'Factor D Back Up'!E141</f>
        <v>3525.333333333333</v>
      </c>
      <c r="AJ18" s="7">
        <f>'Factor D Back Up'!F141</f>
        <v>0</v>
      </c>
      <c r="AK18" s="7">
        <f>'Factor D Back Up'!G141</f>
        <v>8</v>
      </c>
      <c r="AL18" s="7">
        <f>'Factor D Back Up'!H141</f>
        <v>0</v>
      </c>
      <c r="AM18" s="7">
        <f>'Factor D Back Up'!D142</f>
        <v>0</v>
      </c>
      <c r="AN18" s="7">
        <f>'Factor D Back Up'!E142</f>
        <v>3525.333333333333</v>
      </c>
      <c r="AO18" s="7">
        <f>'Factor D Back Up'!F142</f>
        <v>0</v>
      </c>
      <c r="AP18" s="7">
        <f>'Factor D Back Up'!G142</f>
        <v>8</v>
      </c>
      <c r="AQ18" s="7">
        <f>'Factor D Back Up'!H142</f>
        <v>0</v>
      </c>
      <c r="AR18" s="7">
        <f>'Factor D Back Up'!D143</f>
        <v>2</v>
      </c>
      <c r="AS18" s="7">
        <f>'Factor D Back Up'!E143</f>
        <v>3525.333333333333</v>
      </c>
      <c r="AT18" s="7">
        <f>'Factor D Back Up'!F143</f>
        <v>7050.6666666666661</v>
      </c>
      <c r="AU18" s="7">
        <f>'Factor D Back Up'!G143</f>
        <v>8.0239999999999991</v>
      </c>
      <c r="AV18" s="7">
        <f>'Factor D Back Up'!H143</f>
        <v>56574.549333333322</v>
      </c>
      <c r="AW18" s="7">
        <f>'Factor D Back Up'!D144</f>
        <v>4</v>
      </c>
      <c r="AX18" s="7">
        <f>'Factor D Back Up'!E144</f>
        <v>3525.333333333333</v>
      </c>
      <c r="AY18" s="7">
        <f>'Factor D Back Up'!F144</f>
        <v>14101.333333333332</v>
      </c>
      <c r="AZ18" s="7">
        <f>'Factor D Back Up'!G144</f>
        <v>8.2005279999999985</v>
      </c>
      <c r="BA18" s="7">
        <f>'Factor D Back Up'!H144</f>
        <v>115638.37883733331</v>
      </c>
    </row>
    <row r="19" spans="1:53" x14ac:dyDescent="0.25">
      <c r="A19" s="197" t="s">
        <v>368</v>
      </c>
      <c r="B19" s="2" t="s">
        <v>330</v>
      </c>
      <c r="C19" s="2" t="s">
        <v>298</v>
      </c>
      <c r="D19" s="24">
        <v>1</v>
      </c>
      <c r="E19" s="25">
        <f t="shared" si="0"/>
        <v>2020</v>
      </c>
      <c r="F19" s="24">
        <v>2020</v>
      </c>
      <c r="G19" s="28">
        <f t="shared" si="1"/>
        <v>19.821782178217823</v>
      </c>
      <c r="H19" s="27">
        <v>40040</v>
      </c>
      <c r="I19" s="24">
        <v>0</v>
      </c>
      <c r="J19" s="25">
        <v>0</v>
      </c>
      <c r="K19" s="24">
        <v>0</v>
      </c>
      <c r="L19" s="27">
        <v>0</v>
      </c>
      <c r="M19" s="27">
        <v>0</v>
      </c>
      <c r="N19" s="24">
        <v>0</v>
      </c>
      <c r="O19" s="25">
        <v>0</v>
      </c>
      <c r="P19" s="24">
        <v>0</v>
      </c>
      <c r="Q19" s="27">
        <v>0</v>
      </c>
      <c r="R19" s="27">
        <v>0</v>
      </c>
      <c r="S19" s="24">
        <v>2</v>
      </c>
      <c r="T19" s="25">
        <f t="shared" si="4"/>
        <v>3412</v>
      </c>
      <c r="U19" s="24">
        <v>6824</v>
      </c>
      <c r="V19" s="27">
        <f t="shared" si="5"/>
        <v>5</v>
      </c>
      <c r="W19" s="27">
        <v>34120</v>
      </c>
      <c r="X19" s="189">
        <v>0</v>
      </c>
      <c r="Y19" s="95">
        <v>0</v>
      </c>
      <c r="Z19" s="189">
        <v>0</v>
      </c>
      <c r="AA19" s="181">
        <v>0</v>
      </c>
      <c r="AB19" s="181">
        <v>0</v>
      </c>
      <c r="AC19" s="7">
        <f>'Factor D Back Up'!D153</f>
        <v>0</v>
      </c>
      <c r="AD19" s="8">
        <f>'Factor D Back Up'!E153</f>
        <v>2716</v>
      </c>
      <c r="AE19" s="7">
        <f>'Factor D Back Up'!F153</f>
        <v>0</v>
      </c>
      <c r="AF19" s="5">
        <f>'Factor D Back Up'!G153</f>
        <v>5</v>
      </c>
      <c r="AG19" s="5">
        <f>'Factor D Back Up'!H153</f>
        <v>0</v>
      </c>
      <c r="AH19" s="7">
        <f>'Factor D Back Up'!D154</f>
        <v>0</v>
      </c>
      <c r="AI19" s="7">
        <f>'Factor D Back Up'!E154</f>
        <v>2716</v>
      </c>
      <c r="AJ19" s="7">
        <f>'Factor D Back Up'!F154</f>
        <v>0</v>
      </c>
      <c r="AK19" s="7">
        <f>'Factor D Back Up'!G154</f>
        <v>5</v>
      </c>
      <c r="AL19" s="7">
        <f>'Factor D Back Up'!H154</f>
        <v>0</v>
      </c>
      <c r="AM19" s="7">
        <f>'Factor D Back Up'!D155</f>
        <v>0</v>
      </c>
      <c r="AN19" s="7">
        <f>'Factor D Back Up'!E155</f>
        <v>2716</v>
      </c>
      <c r="AO19" s="7">
        <f>'Factor D Back Up'!F155</f>
        <v>0</v>
      </c>
      <c r="AP19" s="7">
        <f>'Factor D Back Up'!G155</f>
        <v>5.5</v>
      </c>
      <c r="AQ19" s="7">
        <f>'Factor D Back Up'!H155</f>
        <v>0</v>
      </c>
      <c r="AR19" s="7">
        <f>'Factor D Back Up'!D156</f>
        <v>2</v>
      </c>
      <c r="AS19" s="7">
        <f>'Factor D Back Up'!E156</f>
        <v>2716</v>
      </c>
      <c r="AT19" s="7">
        <f>'Factor D Back Up'!F156</f>
        <v>5432</v>
      </c>
      <c r="AU19" s="7">
        <f>'Factor D Back Up'!G156</f>
        <v>5.5164999999999997</v>
      </c>
      <c r="AV19" s="7">
        <f>'Factor D Back Up'!H156</f>
        <v>29965.627999999997</v>
      </c>
      <c r="AW19" s="7">
        <f>'Factor D Back Up'!D157</f>
        <v>2</v>
      </c>
      <c r="AX19" s="7">
        <f>'Factor D Back Up'!E157</f>
        <v>2716</v>
      </c>
      <c r="AY19" s="7">
        <f>'Factor D Back Up'!F157</f>
        <v>5432</v>
      </c>
      <c r="AZ19" s="7">
        <f>'Factor D Back Up'!G157</f>
        <v>5.6378629999999994</v>
      </c>
      <c r="BA19" s="7">
        <f>'Factor D Back Up'!H157</f>
        <v>30624.871815999995</v>
      </c>
    </row>
    <row r="20" spans="1:53" x14ac:dyDescent="0.25">
      <c r="A20" s="197" t="s">
        <v>354</v>
      </c>
      <c r="B20" s="2" t="s">
        <v>330</v>
      </c>
      <c r="C20" s="2" t="s">
        <v>298</v>
      </c>
      <c r="D20" s="24">
        <v>0</v>
      </c>
      <c r="E20" s="25">
        <v>0</v>
      </c>
      <c r="F20" s="24">
        <v>0</v>
      </c>
      <c r="G20" s="28">
        <v>0</v>
      </c>
      <c r="H20" s="27">
        <v>0</v>
      </c>
      <c r="I20" s="24">
        <v>0</v>
      </c>
      <c r="J20" s="25">
        <v>0</v>
      </c>
      <c r="K20" s="24">
        <v>0</v>
      </c>
      <c r="L20" s="27">
        <v>0</v>
      </c>
      <c r="M20" s="27">
        <v>0</v>
      </c>
      <c r="N20" s="24">
        <v>1</v>
      </c>
      <c r="O20" s="25">
        <f>P20/N20</f>
        <v>8</v>
      </c>
      <c r="P20" s="24">
        <v>8</v>
      </c>
      <c r="Q20" s="27">
        <f t="shared" si="3"/>
        <v>15</v>
      </c>
      <c r="R20" s="27">
        <v>120</v>
      </c>
      <c r="S20" s="24">
        <v>0</v>
      </c>
      <c r="T20" s="25">
        <v>0</v>
      </c>
      <c r="U20" s="24">
        <v>0</v>
      </c>
      <c r="V20" s="27">
        <v>0</v>
      </c>
      <c r="W20" s="27">
        <v>0</v>
      </c>
      <c r="X20" s="189">
        <v>0</v>
      </c>
      <c r="Y20" s="95">
        <v>0</v>
      </c>
      <c r="Z20" s="189">
        <v>0</v>
      </c>
      <c r="AA20" s="181">
        <v>0</v>
      </c>
      <c r="AB20" s="181">
        <v>0</v>
      </c>
      <c r="AC20" s="7">
        <f>'Factor D Back Up'!D166</f>
        <v>0</v>
      </c>
      <c r="AD20" s="8">
        <f>'Factor D Back Up'!E166</f>
        <v>0</v>
      </c>
      <c r="AE20" s="7">
        <f>'Factor D Back Up'!F166</f>
        <v>0</v>
      </c>
      <c r="AF20" s="5">
        <f>'Factor D Back Up'!G166</f>
        <v>15</v>
      </c>
      <c r="AG20" s="5">
        <f>'Factor D Back Up'!H166</f>
        <v>0</v>
      </c>
      <c r="AH20" s="7">
        <f>'Factor D Back Up'!D167</f>
        <v>0</v>
      </c>
      <c r="AI20" s="7">
        <f>'Factor D Back Up'!E167</f>
        <v>0</v>
      </c>
      <c r="AJ20" s="7">
        <f>'Factor D Back Up'!F167</f>
        <v>0</v>
      </c>
      <c r="AK20" s="7">
        <f>'Factor D Back Up'!G167</f>
        <v>15</v>
      </c>
      <c r="AL20" s="7">
        <f>'Factor D Back Up'!H167</f>
        <v>0</v>
      </c>
      <c r="AM20" s="7">
        <f>'Factor D Back Up'!D168</f>
        <v>0</v>
      </c>
      <c r="AN20" s="7">
        <f>'Factor D Back Up'!E168</f>
        <v>0</v>
      </c>
      <c r="AO20" s="7">
        <f>'Factor D Back Up'!F168</f>
        <v>0</v>
      </c>
      <c r="AP20" s="7">
        <f>'Factor D Back Up'!G168</f>
        <v>15.2</v>
      </c>
      <c r="AQ20" s="7">
        <f>'Factor D Back Up'!H168</f>
        <v>0</v>
      </c>
      <c r="AR20" s="7">
        <f>'Factor D Back Up'!D169</f>
        <v>0</v>
      </c>
      <c r="AS20" s="7">
        <f>'Factor D Back Up'!E169</f>
        <v>0</v>
      </c>
      <c r="AT20" s="7">
        <f>'Factor D Back Up'!F169</f>
        <v>0</v>
      </c>
      <c r="AU20" s="7">
        <f>'Factor D Back Up'!G169</f>
        <v>15.245599999999998</v>
      </c>
      <c r="AV20" s="7">
        <f>'Factor D Back Up'!H169</f>
        <v>0</v>
      </c>
      <c r="AW20" s="7">
        <f>'Factor D Back Up'!D170</f>
        <v>0</v>
      </c>
      <c r="AX20" s="7">
        <f>'Factor D Back Up'!E170</f>
        <v>0</v>
      </c>
      <c r="AY20" s="7">
        <f>'Factor D Back Up'!F170</f>
        <v>0</v>
      </c>
      <c r="AZ20" s="7">
        <f>'Factor D Back Up'!G170</f>
        <v>15.581003199999998</v>
      </c>
      <c r="BA20" s="7">
        <f>'Factor D Back Up'!H170</f>
        <v>0</v>
      </c>
    </row>
    <row r="21" spans="1:53" x14ac:dyDescent="0.25">
      <c r="A21" s="197" t="s">
        <v>355</v>
      </c>
      <c r="B21" s="2" t="s">
        <v>330</v>
      </c>
      <c r="C21" s="2" t="s">
        <v>298</v>
      </c>
      <c r="D21" s="24">
        <v>2</v>
      </c>
      <c r="E21" s="25">
        <f t="shared" si="0"/>
        <v>28</v>
      </c>
      <c r="F21" s="24">
        <v>56</v>
      </c>
      <c r="G21" s="28">
        <f t="shared" si="1"/>
        <v>18.75</v>
      </c>
      <c r="H21" s="27">
        <v>1050</v>
      </c>
      <c r="I21" s="24">
        <v>7</v>
      </c>
      <c r="J21" s="25">
        <f t="shared" si="6"/>
        <v>21.857142857142858</v>
      </c>
      <c r="K21" s="24">
        <v>153</v>
      </c>
      <c r="L21" s="27">
        <f t="shared" si="2"/>
        <v>18.75</v>
      </c>
      <c r="M21" s="27">
        <v>2868.75</v>
      </c>
      <c r="N21" s="24">
        <v>8</v>
      </c>
      <c r="O21" s="25">
        <f>P21/N21</f>
        <v>34.25</v>
      </c>
      <c r="P21" s="24">
        <v>274</v>
      </c>
      <c r="Q21" s="27">
        <f t="shared" si="3"/>
        <v>18.75</v>
      </c>
      <c r="R21" s="27">
        <v>5137.5</v>
      </c>
      <c r="S21" s="24">
        <v>11</v>
      </c>
      <c r="T21" s="25">
        <f t="shared" si="4"/>
        <v>51.454545454545453</v>
      </c>
      <c r="U21" s="24">
        <v>566</v>
      </c>
      <c r="V21" s="27">
        <f t="shared" si="5"/>
        <v>18.75</v>
      </c>
      <c r="W21" s="27">
        <v>10612.5</v>
      </c>
      <c r="X21" s="189">
        <v>32</v>
      </c>
      <c r="Y21" s="95">
        <f t="shared" si="8"/>
        <v>30.75</v>
      </c>
      <c r="Z21" s="189">
        <v>984</v>
      </c>
      <c r="AA21" s="181">
        <f t="shared" si="9"/>
        <v>18.747967479674795</v>
      </c>
      <c r="AB21" s="181">
        <v>18448</v>
      </c>
      <c r="AC21" s="7">
        <f>'Factor D Back Up'!D179</f>
        <v>0</v>
      </c>
      <c r="AD21" s="8">
        <f>'Factor D Back Up'!E179</f>
        <v>24</v>
      </c>
      <c r="AE21" s="7">
        <f>'Factor D Back Up'!F179</f>
        <v>0</v>
      </c>
      <c r="AF21" s="5">
        <f>'Factor D Back Up'!G179</f>
        <v>18.75</v>
      </c>
      <c r="AG21" s="5">
        <f>'Factor D Back Up'!H179</f>
        <v>0</v>
      </c>
      <c r="AH21" s="7">
        <f>'Factor D Back Up'!D180</f>
        <v>4</v>
      </c>
      <c r="AI21" s="7">
        <f>'Factor D Back Up'!E180</f>
        <v>24</v>
      </c>
      <c r="AJ21" s="7">
        <f>'Factor D Back Up'!F180</f>
        <v>96</v>
      </c>
      <c r="AK21" s="7">
        <f>'Factor D Back Up'!G180</f>
        <v>18.75</v>
      </c>
      <c r="AL21" s="7">
        <f>'Factor D Back Up'!H180</f>
        <v>1800</v>
      </c>
      <c r="AM21" s="7">
        <f>'Factor D Back Up'!D181</f>
        <v>5</v>
      </c>
      <c r="AN21" s="7">
        <f>'Factor D Back Up'!E181</f>
        <v>25</v>
      </c>
      <c r="AO21" s="7">
        <f>'Factor D Back Up'!F181</f>
        <v>125</v>
      </c>
      <c r="AP21" s="7">
        <f>'Factor D Back Up'!G181</f>
        <v>18.989999999999998</v>
      </c>
      <c r="AQ21" s="7">
        <f>'Factor D Back Up'!H181</f>
        <v>2373.75</v>
      </c>
      <c r="AR21" s="7">
        <f>'Factor D Back Up'!D182</f>
        <v>7</v>
      </c>
      <c r="AS21" s="7">
        <f>'Factor D Back Up'!E182</f>
        <v>25</v>
      </c>
      <c r="AT21" s="7">
        <f>'Factor D Back Up'!F182</f>
        <v>175</v>
      </c>
      <c r="AU21" s="7">
        <f>'Factor D Back Up'!G182</f>
        <v>19.046969999999995</v>
      </c>
      <c r="AV21" s="7">
        <f>'Factor D Back Up'!H182</f>
        <v>3333.2197499999988</v>
      </c>
      <c r="AW21" s="7">
        <f>'Factor D Back Up'!D183</f>
        <v>10</v>
      </c>
      <c r="AX21" s="7">
        <f>'Factor D Back Up'!E183</f>
        <v>25</v>
      </c>
      <c r="AY21" s="7">
        <f>'Factor D Back Up'!F183</f>
        <v>250</v>
      </c>
      <c r="AZ21" s="7">
        <f>'Factor D Back Up'!G183</f>
        <v>19.466003339999993</v>
      </c>
      <c r="BA21" s="7">
        <f>'Factor D Back Up'!H183</f>
        <v>4866.500834999998</v>
      </c>
    </row>
    <row r="22" spans="1:53" x14ac:dyDescent="0.25">
      <c r="A22" s="197" t="s">
        <v>356</v>
      </c>
      <c r="B22" s="2" t="s">
        <v>330</v>
      </c>
      <c r="C22" s="2" t="s">
        <v>298</v>
      </c>
      <c r="D22" s="24">
        <v>0</v>
      </c>
      <c r="E22" s="25">
        <v>0</v>
      </c>
      <c r="F22" s="24">
        <v>0</v>
      </c>
      <c r="G22" s="28">
        <v>0</v>
      </c>
      <c r="H22" s="27">
        <v>0</v>
      </c>
      <c r="I22" s="24">
        <v>25</v>
      </c>
      <c r="J22" s="25">
        <f t="shared" si="6"/>
        <v>62.56</v>
      </c>
      <c r="K22" s="24">
        <v>1564</v>
      </c>
      <c r="L22" s="27">
        <f t="shared" si="2"/>
        <v>11.25</v>
      </c>
      <c r="M22" s="27">
        <v>17595</v>
      </c>
      <c r="N22" s="24">
        <v>44</v>
      </c>
      <c r="O22" s="25">
        <f>P22/N22</f>
        <v>89.590909090909093</v>
      </c>
      <c r="P22" s="24">
        <v>3942</v>
      </c>
      <c r="Q22" s="27">
        <f t="shared" si="3"/>
        <v>11.25</v>
      </c>
      <c r="R22" s="27">
        <v>44347.5</v>
      </c>
      <c r="S22" s="24">
        <v>40</v>
      </c>
      <c r="T22" s="25">
        <f t="shared" si="4"/>
        <v>63.2</v>
      </c>
      <c r="U22" s="24">
        <v>2528</v>
      </c>
      <c r="V22" s="27">
        <f t="shared" si="5"/>
        <v>11.247033227848101</v>
      </c>
      <c r="W22" s="27">
        <v>28432.5</v>
      </c>
      <c r="X22" s="189">
        <v>0</v>
      </c>
      <c r="Y22" s="95">
        <v>0</v>
      </c>
      <c r="Z22" s="189">
        <v>0</v>
      </c>
      <c r="AA22" s="181">
        <v>0</v>
      </c>
      <c r="AB22" s="181">
        <v>0</v>
      </c>
      <c r="AC22" s="7">
        <f>'Factor D Back Up'!D192</f>
        <v>14</v>
      </c>
      <c r="AD22" s="8">
        <f>'Factor D Back Up'!E192</f>
        <v>16.666666666666668</v>
      </c>
      <c r="AE22" s="7">
        <f>'Factor D Back Up'!F192</f>
        <v>233.33333333333334</v>
      </c>
      <c r="AF22" s="5">
        <f>'Factor D Back Up'!G192</f>
        <v>33.75</v>
      </c>
      <c r="AG22" s="5">
        <f>'Factor D Back Up'!H192</f>
        <v>7875</v>
      </c>
      <c r="AH22" s="7">
        <f>'Factor D Back Up'!D193</f>
        <v>17</v>
      </c>
      <c r="AI22" s="7">
        <f>'Factor D Back Up'!E193</f>
        <v>16.666666666666668</v>
      </c>
      <c r="AJ22" s="7">
        <f>'Factor D Back Up'!F193</f>
        <v>283.33333333333337</v>
      </c>
      <c r="AK22" s="7">
        <f>'Factor D Back Up'!G193</f>
        <v>33.75</v>
      </c>
      <c r="AL22" s="7">
        <f>'Factor D Back Up'!H193</f>
        <v>9562.5000000000018</v>
      </c>
      <c r="AM22" s="7">
        <f>'Factor D Back Up'!D194</f>
        <v>34</v>
      </c>
      <c r="AN22" s="7">
        <f>'Factor D Back Up'!E194</f>
        <v>40</v>
      </c>
      <c r="AO22" s="7">
        <f>'Factor D Back Up'!F194</f>
        <v>1360</v>
      </c>
      <c r="AP22" s="7">
        <f>'Factor D Back Up'!G194</f>
        <v>75</v>
      </c>
      <c r="AQ22" s="7">
        <f>'Factor D Back Up'!H194</f>
        <v>102000</v>
      </c>
      <c r="AR22" s="7">
        <f>'Factor D Back Up'!D195</f>
        <v>34.602836879432623</v>
      </c>
      <c r="AS22" s="7">
        <f>'Factor D Back Up'!E195</f>
        <v>40</v>
      </c>
      <c r="AT22" s="7">
        <f>'Factor D Back Up'!F195</f>
        <v>1384.113475177305</v>
      </c>
      <c r="AU22" s="7">
        <f>'Factor D Back Up'!G195</f>
        <v>75.224999999999994</v>
      </c>
      <c r="AV22" s="7">
        <f>'Factor D Back Up'!H195</f>
        <v>104119.93617021276</v>
      </c>
      <c r="AW22" s="7">
        <f>'Factor D Back Up'!D196</f>
        <v>35.205673758865252</v>
      </c>
      <c r="AX22" s="7">
        <f>'Factor D Back Up'!E196</f>
        <v>40</v>
      </c>
      <c r="AY22" s="7">
        <f>'Factor D Back Up'!F196</f>
        <v>1408.2269503546102</v>
      </c>
      <c r="AZ22" s="7">
        <f>'Factor D Back Up'!G196</f>
        <v>76.879949999999994</v>
      </c>
      <c r="BA22" s="7">
        <f>'Factor D Back Up'!H196</f>
        <v>108264.41753191491</v>
      </c>
    </row>
    <row r="23" spans="1:53" x14ac:dyDescent="0.25">
      <c r="A23" s="197" t="s">
        <v>357</v>
      </c>
      <c r="B23" s="2" t="s">
        <v>330</v>
      </c>
      <c r="C23" s="2" t="s">
        <v>298</v>
      </c>
      <c r="D23" s="24">
        <v>0</v>
      </c>
      <c r="E23" s="24">
        <v>0</v>
      </c>
      <c r="F23" s="24">
        <v>0</v>
      </c>
      <c r="G23" s="24">
        <v>0</v>
      </c>
      <c r="H23" s="24">
        <v>0</v>
      </c>
      <c r="I23" s="24">
        <v>0</v>
      </c>
      <c r="J23" s="25">
        <v>0</v>
      </c>
      <c r="K23" s="24">
        <v>0</v>
      </c>
      <c r="L23" s="27">
        <v>0</v>
      </c>
      <c r="M23" s="27">
        <v>0</v>
      </c>
      <c r="N23" s="24">
        <v>0</v>
      </c>
      <c r="O23" s="25">
        <v>0</v>
      </c>
      <c r="P23" s="24">
        <v>0</v>
      </c>
      <c r="Q23" s="27">
        <v>0</v>
      </c>
      <c r="R23" s="27">
        <v>0</v>
      </c>
      <c r="S23" s="24">
        <v>0</v>
      </c>
      <c r="T23" s="25">
        <v>0</v>
      </c>
      <c r="U23" s="24">
        <v>0</v>
      </c>
      <c r="V23" s="27">
        <v>0</v>
      </c>
      <c r="W23" s="27">
        <v>0</v>
      </c>
      <c r="X23" s="189">
        <v>0</v>
      </c>
      <c r="Y23" s="95">
        <v>0</v>
      </c>
      <c r="Z23" s="189">
        <v>0</v>
      </c>
      <c r="AA23" s="181">
        <v>0</v>
      </c>
      <c r="AB23" s="181">
        <v>0</v>
      </c>
      <c r="AC23" s="7">
        <f>'Factor D Back Up'!D205</f>
        <v>0</v>
      </c>
      <c r="AD23" s="8">
        <f>'Factor D Back Up'!E205</f>
        <v>0</v>
      </c>
      <c r="AE23" s="7">
        <f>'Factor D Back Up'!F205</f>
        <v>0</v>
      </c>
      <c r="AF23" s="5">
        <f>'Factor D Back Up'!G205</f>
        <v>33.75</v>
      </c>
      <c r="AG23" s="5">
        <f>'Factor D Back Up'!H205</f>
        <v>0</v>
      </c>
      <c r="AH23" s="7">
        <f>'Factor D Back Up'!D206</f>
        <v>0</v>
      </c>
      <c r="AI23" s="7">
        <f>'Factor D Back Up'!E206</f>
        <v>0</v>
      </c>
      <c r="AJ23" s="7">
        <f>'Factor D Back Up'!F206</f>
        <v>0</v>
      </c>
      <c r="AK23" s="7">
        <f>'Factor D Back Up'!G206</f>
        <v>33.75</v>
      </c>
      <c r="AL23" s="7">
        <f>'Factor D Back Up'!H206</f>
        <v>0</v>
      </c>
      <c r="AM23" s="7">
        <f>'Factor D Back Up'!D207</f>
        <v>10</v>
      </c>
      <c r="AN23" s="7">
        <f>'Factor D Back Up'!E207</f>
        <v>10</v>
      </c>
      <c r="AO23" s="7">
        <f>'Factor D Back Up'!F207</f>
        <v>0</v>
      </c>
      <c r="AP23" s="7">
        <f>'Factor D Back Up'!G207</f>
        <v>75</v>
      </c>
      <c r="AQ23" s="7">
        <f>'Factor D Back Up'!H207</f>
        <v>0</v>
      </c>
      <c r="AR23" s="7">
        <f>'Factor D Back Up'!D208</f>
        <v>15</v>
      </c>
      <c r="AS23" s="7">
        <f>'Factor D Back Up'!E208</f>
        <v>10</v>
      </c>
      <c r="AT23" s="7">
        <f>'Factor D Back Up'!F208</f>
        <v>0</v>
      </c>
      <c r="AU23" s="7">
        <f>'Factor D Back Up'!G208</f>
        <v>75.224999999999994</v>
      </c>
      <c r="AV23" s="7">
        <f>'Factor D Back Up'!H208</f>
        <v>0</v>
      </c>
      <c r="AW23" s="7">
        <f>'Factor D Back Up'!D209</f>
        <v>15</v>
      </c>
      <c r="AX23" s="7">
        <f>'Factor D Back Up'!E209</f>
        <v>10</v>
      </c>
      <c r="AY23" s="7">
        <f>'Factor D Back Up'!F209</f>
        <v>0</v>
      </c>
      <c r="AZ23" s="7">
        <f>'Factor D Back Up'!G209</f>
        <v>76.879949999999994</v>
      </c>
      <c r="BA23" s="7">
        <f>'Factor D Back Up'!H209</f>
        <v>0</v>
      </c>
    </row>
    <row r="24" spans="1:53" x14ac:dyDescent="0.25">
      <c r="A24" s="197" t="s">
        <v>358</v>
      </c>
      <c r="B24" s="2" t="s">
        <v>330</v>
      </c>
      <c r="C24" s="2" t="s">
        <v>298</v>
      </c>
      <c r="D24" s="24">
        <v>0</v>
      </c>
      <c r="E24" s="24">
        <v>0</v>
      </c>
      <c r="F24" s="24">
        <v>0</v>
      </c>
      <c r="G24" s="24">
        <v>0</v>
      </c>
      <c r="H24" s="24">
        <v>0</v>
      </c>
      <c r="I24" s="24">
        <v>0</v>
      </c>
      <c r="J24" s="25">
        <v>0</v>
      </c>
      <c r="K24" s="24">
        <v>0</v>
      </c>
      <c r="L24" s="27">
        <v>0</v>
      </c>
      <c r="M24" s="27">
        <v>0</v>
      </c>
      <c r="N24" s="24">
        <v>0</v>
      </c>
      <c r="O24" s="25">
        <v>0</v>
      </c>
      <c r="P24" s="24">
        <v>0</v>
      </c>
      <c r="Q24" s="27">
        <v>0</v>
      </c>
      <c r="R24" s="27">
        <v>0</v>
      </c>
      <c r="S24" s="24">
        <v>1</v>
      </c>
      <c r="T24" s="25">
        <f t="shared" si="4"/>
        <v>24</v>
      </c>
      <c r="U24" s="24">
        <v>24</v>
      </c>
      <c r="V24" s="27">
        <f t="shared" si="5"/>
        <v>11.25</v>
      </c>
      <c r="W24" s="27">
        <v>270</v>
      </c>
      <c r="X24" s="189">
        <v>0</v>
      </c>
      <c r="Y24" s="95">
        <v>0</v>
      </c>
      <c r="Z24" s="189">
        <v>0</v>
      </c>
      <c r="AA24" s="181">
        <v>0</v>
      </c>
      <c r="AB24" s="181">
        <v>0</v>
      </c>
      <c r="AC24" s="7">
        <f>'Factor D Back Up'!D218</f>
        <v>0</v>
      </c>
      <c r="AD24" s="8">
        <f>'Factor D Back Up'!E218</f>
        <v>0</v>
      </c>
      <c r="AE24" s="7">
        <f>'Factor D Back Up'!F218</f>
        <v>0</v>
      </c>
      <c r="AF24" s="5">
        <f>'Factor D Back Up'!G218</f>
        <v>33.75</v>
      </c>
      <c r="AG24" s="5">
        <f>'Factor D Back Up'!H218</f>
        <v>0</v>
      </c>
      <c r="AH24" s="7">
        <f>'Factor D Back Up'!D219</f>
        <v>0</v>
      </c>
      <c r="AI24" s="7">
        <f>'Factor D Back Up'!E219</f>
        <v>0</v>
      </c>
      <c r="AJ24" s="7">
        <f>'Factor D Back Up'!F219</f>
        <v>0</v>
      </c>
      <c r="AK24" s="7">
        <f>'Factor D Back Up'!G219</f>
        <v>33.75</v>
      </c>
      <c r="AL24" s="7">
        <f>'Factor D Back Up'!H219</f>
        <v>0</v>
      </c>
      <c r="AM24" s="7">
        <f>'Factor D Back Up'!D220</f>
        <v>10</v>
      </c>
      <c r="AN24" s="7">
        <f>'Factor D Back Up'!E220</f>
        <v>10</v>
      </c>
      <c r="AO24" s="7">
        <f>'Factor D Back Up'!F220</f>
        <v>0</v>
      </c>
      <c r="AP24" s="7">
        <f>'Factor D Back Up'!G220</f>
        <v>75</v>
      </c>
      <c r="AQ24" s="7">
        <f>'Factor D Back Up'!H220</f>
        <v>0</v>
      </c>
      <c r="AR24" s="7">
        <f>'Factor D Back Up'!D221</f>
        <v>10</v>
      </c>
      <c r="AS24" s="7">
        <f>'Factor D Back Up'!E221</f>
        <v>10</v>
      </c>
      <c r="AT24" s="7">
        <f>'Factor D Back Up'!F221</f>
        <v>0</v>
      </c>
      <c r="AU24" s="7">
        <f>'Factor D Back Up'!G221</f>
        <v>75.224999999999994</v>
      </c>
      <c r="AV24" s="7">
        <f>'Factor D Back Up'!H221</f>
        <v>0</v>
      </c>
      <c r="AW24" s="7">
        <f>'Factor D Back Up'!D222</f>
        <v>10</v>
      </c>
      <c r="AX24" s="7">
        <f>'Factor D Back Up'!E222</f>
        <v>10</v>
      </c>
      <c r="AY24" s="7">
        <f>'Factor D Back Up'!F222</f>
        <v>0</v>
      </c>
      <c r="AZ24" s="7">
        <f>'Factor D Back Up'!G222</f>
        <v>76.879949999999994</v>
      </c>
      <c r="BA24" s="7">
        <f>'Factor D Back Up'!H222</f>
        <v>0</v>
      </c>
    </row>
    <row r="25" spans="1:53" x14ac:dyDescent="0.25">
      <c r="A25" s="197" t="s">
        <v>359</v>
      </c>
      <c r="B25" s="2" t="s">
        <v>330</v>
      </c>
      <c r="C25" s="2" t="s">
        <v>298</v>
      </c>
      <c r="D25" s="24">
        <v>0</v>
      </c>
      <c r="E25" s="24">
        <v>0</v>
      </c>
      <c r="F25" s="24">
        <v>0</v>
      </c>
      <c r="G25" s="24">
        <v>0</v>
      </c>
      <c r="H25" s="24">
        <v>0</v>
      </c>
      <c r="I25" s="24">
        <v>28</v>
      </c>
      <c r="J25" s="25">
        <f t="shared" si="6"/>
        <v>96.321428571428569</v>
      </c>
      <c r="K25" s="24">
        <v>2697</v>
      </c>
      <c r="L25" s="27">
        <f t="shared" si="2"/>
        <v>18.699254727474973</v>
      </c>
      <c r="M25" s="27">
        <v>50431.89</v>
      </c>
      <c r="N25" s="24">
        <v>51</v>
      </c>
      <c r="O25" s="25">
        <f>P25/N25</f>
        <v>122.98039215686275</v>
      </c>
      <c r="P25" s="24">
        <v>6272</v>
      </c>
      <c r="Q25" s="27">
        <f t="shared" ref="Q25" si="11">R25/P25</f>
        <v>18.701575255102039</v>
      </c>
      <c r="R25" s="27">
        <v>117296.28</v>
      </c>
      <c r="S25" s="24">
        <v>49</v>
      </c>
      <c r="T25" s="25">
        <f t="shared" si="4"/>
        <v>77.632653061224488</v>
      </c>
      <c r="U25" s="24">
        <v>3804</v>
      </c>
      <c r="V25" s="27">
        <f t="shared" si="5"/>
        <v>18.707939011566772</v>
      </c>
      <c r="W25" s="27">
        <v>71165</v>
      </c>
      <c r="X25" s="189">
        <v>80</v>
      </c>
      <c r="Y25" s="95">
        <f t="shared" si="8"/>
        <v>63.6</v>
      </c>
      <c r="Z25" s="189">
        <v>5088</v>
      </c>
      <c r="AA25" s="181">
        <f t="shared" si="9"/>
        <v>18.75</v>
      </c>
      <c r="AB25" s="181">
        <v>95400</v>
      </c>
      <c r="AC25" s="7">
        <f>'Factor D Back Up'!D231</f>
        <v>217</v>
      </c>
      <c r="AD25" s="8">
        <f>'Factor D Back Up'!E231</f>
        <v>104.66026210484193</v>
      </c>
      <c r="AE25" s="7">
        <f>'Factor D Back Up'!F231</f>
        <v>22711.2768767507</v>
      </c>
      <c r="AF25" s="5">
        <f>'Factor D Back Up'!G231</f>
        <v>18.75</v>
      </c>
      <c r="AG25" s="5">
        <f>'Factor D Back Up'!H231</f>
        <v>425836.44143907563</v>
      </c>
      <c r="AH25" s="7">
        <f>'Factor D Back Up'!D232</f>
        <v>220</v>
      </c>
      <c r="AI25" s="7">
        <f>'Factor D Back Up'!E232</f>
        <v>115.51138455382153</v>
      </c>
      <c r="AJ25" s="7">
        <f>'Factor D Back Up'!F232</f>
        <v>25412.504601840737</v>
      </c>
      <c r="AK25" s="7">
        <f>'Factor D Back Up'!G232</f>
        <v>18.75</v>
      </c>
      <c r="AL25" s="7">
        <f>'Factor D Back Up'!H232</f>
        <v>476484.46128451382</v>
      </c>
      <c r="AM25" s="7">
        <f>'Factor D Back Up'!D233</f>
        <v>220</v>
      </c>
      <c r="AN25" s="7">
        <f>'Factor D Back Up'!E233</f>
        <v>126.36250700280112</v>
      </c>
      <c r="AO25" s="7">
        <f>'Factor D Back Up'!F233</f>
        <v>27799.751540616246</v>
      </c>
      <c r="AP25" s="7">
        <f>'Factor D Back Up'!G233</f>
        <v>18.75</v>
      </c>
      <c r="AQ25" s="7">
        <f>'Factor D Back Up'!H233</f>
        <v>521245.34138655459</v>
      </c>
      <c r="AR25" s="7">
        <f>'Factor D Back Up'!D234</f>
        <v>100</v>
      </c>
      <c r="AS25" s="7">
        <f>'Factor D Back Up'!E234</f>
        <v>137.21362945178072</v>
      </c>
      <c r="AT25" s="7">
        <f>'Factor D Back Up'!F234</f>
        <v>13721.362945178073</v>
      </c>
      <c r="AU25" s="7">
        <f>'Factor D Back Up'!G234</f>
        <v>18.806249999999999</v>
      </c>
      <c r="AV25" s="7">
        <f>'Factor D Back Up'!H234</f>
        <v>258047.38188775509</v>
      </c>
      <c r="AW25" s="7">
        <f>'Factor D Back Up'!D235</f>
        <v>120</v>
      </c>
      <c r="AX25" s="7">
        <f>'Factor D Back Up'!E235</f>
        <v>148.06475190076031</v>
      </c>
      <c r="AY25" s="7">
        <f>'Factor D Back Up'!F235</f>
        <v>17767.770228091238</v>
      </c>
      <c r="AZ25" s="7">
        <f>'Factor D Back Up'!G235</f>
        <v>19.219987499999998</v>
      </c>
      <c r="BA25" s="7">
        <f>'Factor D Back Up'!H235</f>
        <v>341496.32168678573</v>
      </c>
    </row>
    <row r="26" spans="1:53" x14ac:dyDescent="0.25">
      <c r="A26" s="197" t="s">
        <v>360</v>
      </c>
      <c r="B26" s="2" t="s">
        <v>330</v>
      </c>
      <c r="C26" s="2" t="s">
        <v>298</v>
      </c>
      <c r="D26" s="24">
        <v>0</v>
      </c>
      <c r="E26" s="24">
        <v>0</v>
      </c>
      <c r="F26" s="24">
        <v>0</v>
      </c>
      <c r="G26" s="24">
        <v>0</v>
      </c>
      <c r="H26" s="24">
        <v>0</v>
      </c>
      <c r="I26" s="24">
        <v>0</v>
      </c>
      <c r="J26" s="25">
        <v>0</v>
      </c>
      <c r="K26" s="24">
        <v>0</v>
      </c>
      <c r="L26" s="27">
        <v>0</v>
      </c>
      <c r="M26" s="27">
        <v>0</v>
      </c>
      <c r="N26" s="24">
        <v>0</v>
      </c>
      <c r="O26" s="25">
        <v>0</v>
      </c>
      <c r="P26" s="24">
        <v>0</v>
      </c>
      <c r="Q26" s="27">
        <v>0</v>
      </c>
      <c r="R26" s="27">
        <v>0</v>
      </c>
      <c r="S26" s="24">
        <v>0</v>
      </c>
      <c r="T26" s="25">
        <v>0</v>
      </c>
      <c r="U26" s="24">
        <v>0</v>
      </c>
      <c r="V26" s="27">
        <v>0</v>
      </c>
      <c r="W26" s="27">
        <v>0</v>
      </c>
      <c r="X26" s="189">
        <v>0</v>
      </c>
      <c r="Y26" s="95">
        <v>0</v>
      </c>
      <c r="Z26" s="189">
        <v>0</v>
      </c>
      <c r="AA26" s="181">
        <v>0</v>
      </c>
      <c r="AB26" s="181">
        <v>0</v>
      </c>
      <c r="AC26" s="7">
        <f>'Factor D Back Up'!D244</f>
        <v>0</v>
      </c>
      <c r="AD26" s="8">
        <f>'Factor D Back Up'!E244</f>
        <v>0</v>
      </c>
      <c r="AE26" s="7">
        <f>'Factor D Back Up'!F244</f>
        <v>0</v>
      </c>
      <c r="AF26" s="5">
        <f>'Factor D Back Up'!G244</f>
        <v>17.5</v>
      </c>
      <c r="AG26" s="5">
        <f>'Factor D Back Up'!H244</f>
        <v>0</v>
      </c>
      <c r="AH26" s="7">
        <f>'Factor D Back Up'!D245</f>
        <v>0</v>
      </c>
      <c r="AI26" s="7">
        <f>'Factor D Back Up'!E245</f>
        <v>0</v>
      </c>
      <c r="AJ26" s="7">
        <f>'Factor D Back Up'!F245</f>
        <v>0</v>
      </c>
      <c r="AK26" s="7">
        <f>'Factor D Back Up'!G245</f>
        <v>0</v>
      </c>
      <c r="AL26" s="7">
        <f>'Factor D Back Up'!H245</f>
        <v>0</v>
      </c>
      <c r="AM26" s="7">
        <f>'Factor D Back Up'!D246</f>
        <v>0</v>
      </c>
      <c r="AN26" s="7">
        <f>'Factor D Back Up'!E246</f>
        <v>0</v>
      </c>
      <c r="AO26" s="7">
        <f>'Factor D Back Up'!F246</f>
        <v>0</v>
      </c>
      <c r="AP26" s="7">
        <f>'Factor D Back Up'!G246</f>
        <v>0</v>
      </c>
      <c r="AQ26" s="7">
        <f>'Factor D Back Up'!H246</f>
        <v>0</v>
      </c>
      <c r="AR26" s="7">
        <f>'Factor D Back Up'!D247</f>
        <v>0</v>
      </c>
      <c r="AS26" s="7">
        <f>'Factor D Back Up'!E247</f>
        <v>0</v>
      </c>
      <c r="AT26" s="7">
        <f>'Factor D Back Up'!F247</f>
        <v>0</v>
      </c>
      <c r="AU26" s="7">
        <f>'Factor D Back Up'!G247</f>
        <v>0</v>
      </c>
      <c r="AV26" s="7">
        <f>'Factor D Back Up'!H247</f>
        <v>0</v>
      </c>
      <c r="AW26" s="7">
        <f>'Factor D Back Up'!D248</f>
        <v>0</v>
      </c>
      <c r="AX26" s="7">
        <f>'Factor D Back Up'!E248</f>
        <v>0</v>
      </c>
      <c r="AY26" s="7">
        <f>'Factor D Back Up'!F248</f>
        <v>0</v>
      </c>
      <c r="AZ26" s="7">
        <f>'Factor D Back Up'!G248</f>
        <v>0</v>
      </c>
      <c r="BA26" s="7">
        <f>'Factor D Back Up'!H248</f>
        <v>0</v>
      </c>
    </row>
    <row r="27" spans="1:53" x14ac:dyDescent="0.25">
      <c r="A27" s="197" t="s">
        <v>361</v>
      </c>
      <c r="B27" s="2" t="s">
        <v>330</v>
      </c>
      <c r="C27" s="2" t="s">
        <v>271</v>
      </c>
      <c r="D27" s="24">
        <v>0</v>
      </c>
      <c r="E27" s="25">
        <v>0</v>
      </c>
      <c r="F27" s="24">
        <v>0</v>
      </c>
      <c r="G27" s="28">
        <v>0</v>
      </c>
      <c r="H27" s="27">
        <v>0</v>
      </c>
      <c r="I27" s="24">
        <v>0</v>
      </c>
      <c r="J27" s="25">
        <v>0</v>
      </c>
      <c r="K27" s="24">
        <v>0</v>
      </c>
      <c r="L27" s="27">
        <v>0</v>
      </c>
      <c r="M27" s="27">
        <v>0</v>
      </c>
      <c r="N27" s="24">
        <v>0</v>
      </c>
      <c r="O27" s="25">
        <v>0</v>
      </c>
      <c r="P27" s="24">
        <v>0</v>
      </c>
      <c r="Q27" s="27">
        <v>0</v>
      </c>
      <c r="R27" s="27">
        <v>0</v>
      </c>
      <c r="S27" s="24">
        <v>0</v>
      </c>
      <c r="T27" s="25">
        <v>0</v>
      </c>
      <c r="U27" s="24">
        <v>0</v>
      </c>
      <c r="V27" s="27">
        <v>0</v>
      </c>
      <c r="W27" s="27">
        <v>0</v>
      </c>
      <c r="X27" s="189">
        <v>0</v>
      </c>
      <c r="Y27" s="95">
        <v>0</v>
      </c>
      <c r="Z27" s="189">
        <v>0</v>
      </c>
      <c r="AA27" s="181">
        <v>0</v>
      </c>
      <c r="AB27" s="181">
        <v>0</v>
      </c>
      <c r="AC27" s="7">
        <f>'Factor D Back Up'!D257</f>
        <v>0</v>
      </c>
      <c r="AD27" s="8">
        <f>'Factor D Back Up'!E257</f>
        <v>0</v>
      </c>
      <c r="AE27" s="7">
        <f>'Factor D Back Up'!F257</f>
        <v>0</v>
      </c>
      <c r="AF27" s="5">
        <f>'Factor D Back Up'!G257</f>
        <v>70</v>
      </c>
      <c r="AG27" s="5">
        <f>'Factor D Back Up'!H257</f>
        <v>0</v>
      </c>
      <c r="AH27" s="7">
        <f>'Factor D Back Up'!D258</f>
        <v>0</v>
      </c>
      <c r="AI27" s="7">
        <f>'Factor D Back Up'!E258</f>
        <v>0</v>
      </c>
      <c r="AJ27" s="7">
        <f>'Factor D Back Up'!F258</f>
        <v>0</v>
      </c>
      <c r="AK27" s="7">
        <f>'Factor D Back Up'!G258</f>
        <v>0</v>
      </c>
      <c r="AL27" s="7">
        <f>'Factor D Back Up'!H258</f>
        <v>0</v>
      </c>
      <c r="AM27" s="7">
        <f>'Factor D Back Up'!D259</f>
        <v>0</v>
      </c>
      <c r="AN27" s="7">
        <f>'Factor D Back Up'!E259</f>
        <v>0</v>
      </c>
      <c r="AO27" s="7">
        <f>'Factor D Back Up'!F259</f>
        <v>0</v>
      </c>
      <c r="AP27" s="7">
        <f>'Factor D Back Up'!G259</f>
        <v>0</v>
      </c>
      <c r="AQ27" s="7">
        <f>'Factor D Back Up'!H259</f>
        <v>0</v>
      </c>
      <c r="AR27" s="7">
        <f>'Factor D Back Up'!D260</f>
        <v>0</v>
      </c>
      <c r="AS27" s="7">
        <f>'Factor D Back Up'!E260</f>
        <v>0</v>
      </c>
      <c r="AT27" s="7">
        <f>'Factor D Back Up'!F260</f>
        <v>0</v>
      </c>
      <c r="AU27" s="7">
        <f>'Factor D Back Up'!G260</f>
        <v>0</v>
      </c>
      <c r="AV27" s="7">
        <f>'Factor D Back Up'!H260</f>
        <v>0</v>
      </c>
      <c r="AW27" s="7">
        <f>'Factor D Back Up'!D261</f>
        <v>0</v>
      </c>
      <c r="AX27" s="7">
        <f>'Factor D Back Up'!E261</f>
        <v>0</v>
      </c>
      <c r="AY27" s="7">
        <f>'Factor D Back Up'!F261</f>
        <v>0</v>
      </c>
      <c r="AZ27" s="7">
        <f>'Factor D Back Up'!G261</f>
        <v>0</v>
      </c>
      <c r="BA27" s="7">
        <f>'Factor D Back Up'!H261</f>
        <v>0</v>
      </c>
    </row>
    <row r="28" spans="1:53" x14ac:dyDescent="0.25">
      <c r="A28" s="197" t="s">
        <v>362</v>
      </c>
      <c r="B28" s="2" t="s">
        <v>330</v>
      </c>
      <c r="C28" s="2" t="s">
        <v>298</v>
      </c>
      <c r="D28" s="24">
        <v>0</v>
      </c>
      <c r="E28" s="25">
        <v>0</v>
      </c>
      <c r="F28" s="24">
        <v>0</v>
      </c>
      <c r="G28" s="28">
        <v>0</v>
      </c>
      <c r="H28" s="27">
        <v>0</v>
      </c>
      <c r="I28" s="24">
        <v>12</v>
      </c>
      <c r="J28" s="25">
        <f t="shared" si="6"/>
        <v>53.833333333333336</v>
      </c>
      <c r="K28" s="24">
        <v>646</v>
      </c>
      <c r="L28" s="27">
        <f t="shared" si="2"/>
        <v>11.25</v>
      </c>
      <c r="M28" s="27">
        <v>7267.5</v>
      </c>
      <c r="N28" s="24">
        <v>27</v>
      </c>
      <c r="O28" s="25">
        <f>P28/N28</f>
        <v>75.037037037037038</v>
      </c>
      <c r="P28" s="24">
        <v>2026</v>
      </c>
      <c r="Q28" s="27">
        <f t="shared" ref="Q28:Q32" si="12">R28/P28</f>
        <v>11.25</v>
      </c>
      <c r="R28" s="27">
        <v>22792.5</v>
      </c>
      <c r="S28" s="24">
        <v>54</v>
      </c>
      <c r="T28" s="25">
        <f t="shared" ref="T28:T32" si="13">U28/S28</f>
        <v>50.962962962962962</v>
      </c>
      <c r="U28" s="24">
        <v>2752</v>
      </c>
      <c r="V28" s="27">
        <f t="shared" ref="V28:V32" si="14">W28/U28</f>
        <v>11.25</v>
      </c>
      <c r="W28" s="27">
        <v>30960</v>
      </c>
      <c r="X28" s="189">
        <v>4</v>
      </c>
      <c r="Y28" s="95">
        <f t="shared" si="8"/>
        <v>60.5</v>
      </c>
      <c r="Z28" s="189">
        <v>242</v>
      </c>
      <c r="AA28" s="181">
        <f t="shared" si="9"/>
        <v>11.25</v>
      </c>
      <c r="AB28" s="181">
        <v>2722.5</v>
      </c>
      <c r="AC28" s="7">
        <f>'Factor D Back Up'!D270</f>
        <v>31.973878057908863</v>
      </c>
      <c r="AD28" s="8">
        <f>'Factor D Back Up'!E270</f>
        <v>16.666666666666668</v>
      </c>
      <c r="AE28" s="7">
        <f>'Factor D Back Up'!F270</f>
        <v>532.89796763181437</v>
      </c>
      <c r="AF28" s="5">
        <f>'Factor D Back Up'!G270</f>
        <v>33.75</v>
      </c>
      <c r="AG28" s="5">
        <f>'Factor D Back Up'!H270</f>
        <v>17985.306407573735</v>
      </c>
      <c r="AH28" s="7">
        <f>'Factor D Back Up'!D271</f>
        <v>35.171710727773785</v>
      </c>
      <c r="AI28" s="7">
        <f>'Factor D Back Up'!E271</f>
        <v>16.666666666666668</v>
      </c>
      <c r="AJ28" s="7">
        <f>'Factor D Back Up'!F271</f>
        <v>586.19517879622981</v>
      </c>
      <c r="AK28" s="7">
        <f>'Factor D Back Up'!G271</f>
        <v>33.75</v>
      </c>
      <c r="AL28" s="7">
        <f>'Factor D Back Up'!H271</f>
        <v>19784.087284372756</v>
      </c>
      <c r="AM28" s="7">
        <f>'Factor D Back Up'!D272</f>
        <v>38.369543397638708</v>
      </c>
      <c r="AN28" s="7">
        <f>'Factor D Back Up'!E272</f>
        <v>7.5</v>
      </c>
      <c r="AO28" s="7">
        <f>'Factor D Back Up'!F272</f>
        <v>0</v>
      </c>
      <c r="AP28" s="7">
        <f>'Factor D Back Up'!G272</f>
        <v>75</v>
      </c>
      <c r="AQ28" s="7">
        <f>'Factor D Back Up'!H272</f>
        <v>0</v>
      </c>
      <c r="AR28" s="7">
        <f>'Factor D Back Up'!D273</f>
        <v>40.288242999557653</v>
      </c>
      <c r="AS28" s="7">
        <f>'Factor D Back Up'!E273</f>
        <v>7.4775672981056838</v>
      </c>
      <c r="AT28" s="7">
        <f>'Factor D Back Up'!F273</f>
        <v>0</v>
      </c>
      <c r="AU28" s="7">
        <f>'Factor D Back Up'!G273</f>
        <v>75.224999999999994</v>
      </c>
      <c r="AV28" s="7">
        <f>'Factor D Back Up'!H273</f>
        <v>0</v>
      </c>
      <c r="AW28" s="7">
        <f>'Factor D Back Up'!D274</f>
        <v>42.206942601476612</v>
      </c>
      <c r="AX28" s="7">
        <f>'Factor D Back Up'!E274</f>
        <v>7.3166020529409819</v>
      </c>
      <c r="AY28" s="7">
        <f>'Factor D Back Up'!F274</f>
        <v>0</v>
      </c>
      <c r="AZ28" s="7">
        <f>'Factor D Back Up'!G274</f>
        <v>76.879949999999994</v>
      </c>
      <c r="BA28" s="7">
        <f>'Factor D Back Up'!H274</f>
        <v>0</v>
      </c>
    </row>
    <row r="29" spans="1:53" x14ac:dyDescent="0.25">
      <c r="A29" s="197" t="s">
        <v>365</v>
      </c>
      <c r="B29" s="2" t="s">
        <v>272</v>
      </c>
      <c r="C29" s="2" t="s">
        <v>299</v>
      </c>
      <c r="D29" s="24">
        <v>239</v>
      </c>
      <c r="E29" s="25">
        <f t="shared" si="0"/>
        <v>1.1757322175732217</v>
      </c>
      <c r="F29" s="24">
        <v>281</v>
      </c>
      <c r="G29" s="28">
        <f t="shared" si="1"/>
        <v>234.09252669039145</v>
      </c>
      <c r="H29" s="27">
        <v>65780</v>
      </c>
      <c r="I29" s="24">
        <v>293</v>
      </c>
      <c r="J29" s="25">
        <f t="shared" si="6"/>
        <v>1.1604095563139931</v>
      </c>
      <c r="K29" s="24">
        <v>340</v>
      </c>
      <c r="L29" s="27">
        <f t="shared" si="2"/>
        <v>223.82058823529411</v>
      </c>
      <c r="M29" s="27">
        <v>76099</v>
      </c>
      <c r="N29" s="24">
        <v>220</v>
      </c>
      <c r="O29" s="25">
        <f t="shared" ref="O29:O32" si="15">P29/N29</f>
        <v>1.1681818181818182</v>
      </c>
      <c r="P29" s="24">
        <v>257</v>
      </c>
      <c r="Q29" s="27">
        <f t="shared" si="12"/>
        <v>224.2863813229572</v>
      </c>
      <c r="R29" s="27">
        <v>57641.599999999999</v>
      </c>
      <c r="S29" s="24">
        <v>202</v>
      </c>
      <c r="T29" s="25">
        <f t="shared" si="13"/>
        <v>1.0198019801980198</v>
      </c>
      <c r="U29" s="24">
        <v>206</v>
      </c>
      <c r="V29" s="27">
        <f t="shared" si="14"/>
        <v>239.58640776699031</v>
      </c>
      <c r="W29" s="27">
        <v>49354.8</v>
      </c>
      <c r="X29" s="189">
        <v>177</v>
      </c>
      <c r="Y29" s="95">
        <f t="shared" si="8"/>
        <v>1.03954802259887</v>
      </c>
      <c r="Z29" s="189">
        <v>184</v>
      </c>
      <c r="AA29" s="181">
        <f t="shared" si="9"/>
        <v>236.60869565217391</v>
      </c>
      <c r="AB29" s="181">
        <v>43536</v>
      </c>
      <c r="AC29" s="7">
        <f>'Factor D Back Up'!D283</f>
        <v>159</v>
      </c>
      <c r="AD29" s="8">
        <f>'Factor D Back Up'!E283</f>
        <v>1</v>
      </c>
      <c r="AE29" s="7">
        <f>'Factor D Back Up'!F283</f>
        <v>159</v>
      </c>
      <c r="AF29" s="5">
        <f>'Factor D Back Up'!G283</f>
        <v>240</v>
      </c>
      <c r="AG29" s="5">
        <f>'Factor D Back Up'!H283</f>
        <v>38160</v>
      </c>
      <c r="AH29" s="7">
        <f>'Factor D Back Up'!D284</f>
        <v>125</v>
      </c>
      <c r="AI29" s="7">
        <f>'Factor D Back Up'!E284</f>
        <v>1</v>
      </c>
      <c r="AJ29" s="7">
        <f>'Factor D Back Up'!F284</f>
        <v>125</v>
      </c>
      <c r="AK29" s="7">
        <f>'Factor D Back Up'!G284</f>
        <v>240</v>
      </c>
      <c r="AL29" s="7">
        <f>'Factor D Back Up'!H284</f>
        <v>30000</v>
      </c>
      <c r="AM29" s="7">
        <f>'Factor D Back Up'!D285</f>
        <v>153</v>
      </c>
      <c r="AN29" s="7">
        <f>'Factor D Back Up'!E285</f>
        <v>15</v>
      </c>
      <c r="AO29" s="7">
        <f>'Factor D Back Up'!F285</f>
        <v>2295</v>
      </c>
      <c r="AP29" s="7">
        <f>'Factor D Back Up'!G285</f>
        <v>246.28</v>
      </c>
      <c r="AQ29" s="7">
        <f>'Factor D Back Up'!H285</f>
        <v>565212.6</v>
      </c>
      <c r="AR29" s="7">
        <f>'Factor D Back Up'!D286</f>
        <v>165</v>
      </c>
      <c r="AS29" s="7">
        <f>'Factor D Back Up'!E286</f>
        <v>15</v>
      </c>
      <c r="AT29" s="7">
        <f>'Factor D Back Up'!F286</f>
        <v>2475</v>
      </c>
      <c r="AU29" s="7">
        <f>'Factor D Back Up'!G286</f>
        <v>247.01883999999998</v>
      </c>
      <c r="AV29" s="7">
        <f>'Factor D Back Up'!H286</f>
        <v>611371.62899999996</v>
      </c>
      <c r="AW29" s="7">
        <f>'Factor D Back Up'!D287</f>
        <v>177</v>
      </c>
      <c r="AX29" s="7">
        <f>'Factor D Back Up'!E287</f>
        <v>15</v>
      </c>
      <c r="AY29" s="7">
        <f>'Factor D Back Up'!F287</f>
        <v>2655</v>
      </c>
      <c r="AZ29" s="7">
        <f>'Factor D Back Up'!G287</f>
        <v>252.45325448</v>
      </c>
      <c r="BA29" s="7">
        <f>'Factor D Back Up'!H287</f>
        <v>670263.39064440003</v>
      </c>
    </row>
    <row r="30" spans="1:53" x14ac:dyDescent="0.25">
      <c r="A30" s="197" t="s">
        <v>364</v>
      </c>
      <c r="B30" s="2" t="s">
        <v>270</v>
      </c>
      <c r="C30" s="2" t="s">
        <v>298</v>
      </c>
      <c r="D30" s="24">
        <v>195</v>
      </c>
      <c r="E30" s="25">
        <f t="shared" si="0"/>
        <v>31.923076923076923</v>
      </c>
      <c r="F30" s="24">
        <v>6225</v>
      </c>
      <c r="G30" s="28">
        <f t="shared" si="1"/>
        <v>21.884939759036143</v>
      </c>
      <c r="H30" s="27">
        <v>136233.75</v>
      </c>
      <c r="I30" s="24">
        <v>311</v>
      </c>
      <c r="J30" s="25">
        <f t="shared" si="6"/>
        <v>63.475884244372992</v>
      </c>
      <c r="K30" s="24">
        <v>19741</v>
      </c>
      <c r="L30" s="27">
        <f t="shared" si="2"/>
        <v>24.259518261486257</v>
      </c>
      <c r="M30" s="27">
        <v>478907.1500000002</v>
      </c>
      <c r="N30" s="24">
        <v>368</v>
      </c>
      <c r="O30" s="25">
        <f t="shared" si="15"/>
        <v>98.448369565217391</v>
      </c>
      <c r="P30" s="24">
        <v>36229</v>
      </c>
      <c r="Q30" s="27">
        <f t="shared" si="12"/>
        <v>24.771831957823842</v>
      </c>
      <c r="R30" s="27">
        <v>897458.7</v>
      </c>
      <c r="S30" s="24">
        <v>398</v>
      </c>
      <c r="T30" s="25">
        <f t="shared" si="13"/>
        <v>88.281407035175874</v>
      </c>
      <c r="U30" s="24">
        <v>35136</v>
      </c>
      <c r="V30" s="27">
        <f t="shared" si="14"/>
        <v>24.322569444444465</v>
      </c>
      <c r="W30" s="27">
        <v>854597.80000000075</v>
      </c>
      <c r="X30" s="189">
        <v>466</v>
      </c>
      <c r="Y30" s="95">
        <f t="shared" si="8"/>
        <v>69.180257510729618</v>
      </c>
      <c r="Z30" s="189">
        <v>32238</v>
      </c>
      <c r="AA30" s="181">
        <f t="shared" si="9"/>
        <v>24.971430299646379</v>
      </c>
      <c r="AB30" s="181">
        <v>805028.97</v>
      </c>
      <c r="AC30" s="7">
        <f>'Factor D Back Up'!D296</f>
        <v>556</v>
      </c>
      <c r="AD30" s="8">
        <f>'Factor D Back Up'!E296</f>
        <v>81.583018906131045</v>
      </c>
      <c r="AE30" s="7">
        <f>'Factor D Back Up'!F296</f>
        <v>45360.158511808862</v>
      </c>
      <c r="AF30" s="5">
        <f>'Factor D Back Up'!G296</f>
        <v>25.8</v>
      </c>
      <c r="AG30" s="5">
        <f>'Factor D Back Up'!H296</f>
        <v>1170292.0896046688</v>
      </c>
      <c r="AH30" s="7">
        <f>'Factor D Back Up'!D297</f>
        <v>550</v>
      </c>
      <c r="AI30" s="7">
        <f>'Factor D Back Up'!E297</f>
        <v>82.27763463303387</v>
      </c>
      <c r="AJ30" s="7">
        <f>'Factor D Back Up'!F297</f>
        <v>45252.69904816863</v>
      </c>
      <c r="AK30" s="7">
        <f>'Factor D Back Up'!G297</f>
        <v>25.8</v>
      </c>
      <c r="AL30" s="7">
        <f>'Factor D Back Up'!H297</f>
        <v>1167519.6354427508</v>
      </c>
      <c r="AM30" s="7">
        <f>'Factor D Back Up'!D298</f>
        <v>492</v>
      </c>
      <c r="AN30" s="7">
        <f>'Factor D Back Up'!E298</f>
        <v>332</v>
      </c>
      <c r="AO30" s="7">
        <f>'Factor D Back Up'!F298</f>
        <v>163344</v>
      </c>
      <c r="AP30" s="7">
        <f>'Factor D Back Up'!G298</f>
        <v>26.3934</v>
      </c>
      <c r="AQ30" s="7">
        <f>'Factor D Back Up'!H298</f>
        <v>4311203.5296</v>
      </c>
      <c r="AR30" s="7">
        <f>'Factor D Back Up'!D299</f>
        <v>499</v>
      </c>
      <c r="AS30" s="7">
        <f>'Factor D Back Up'!E299</f>
        <v>332</v>
      </c>
      <c r="AT30" s="7">
        <f>'Factor D Back Up'!F299</f>
        <v>165668</v>
      </c>
      <c r="AU30" s="7">
        <f>'Factor D Back Up'!G299</f>
        <v>26.472580199999996</v>
      </c>
      <c r="AV30" s="7">
        <f>'Factor D Back Up'!H299</f>
        <v>4385659.416573599</v>
      </c>
      <c r="AW30" s="7">
        <f>'Factor D Back Up'!D300</f>
        <v>506</v>
      </c>
      <c r="AX30" s="7">
        <f>'Factor D Back Up'!E300</f>
        <v>332</v>
      </c>
      <c r="AY30" s="7">
        <f>'Factor D Back Up'!F300</f>
        <v>167992</v>
      </c>
      <c r="AZ30" s="7">
        <f>'Factor D Back Up'!G300</f>
        <v>27.054976964399998</v>
      </c>
      <c r="BA30" s="7">
        <f>'Factor D Back Up'!H300</f>
        <v>4545019.6902034841</v>
      </c>
    </row>
    <row r="31" spans="1:53" x14ac:dyDescent="0.25">
      <c r="A31" s="197" t="s">
        <v>363</v>
      </c>
      <c r="B31" s="2" t="s">
        <v>270</v>
      </c>
      <c r="C31" s="2" t="s">
        <v>298</v>
      </c>
      <c r="D31" s="24">
        <v>149</v>
      </c>
      <c r="E31" s="25">
        <f t="shared" si="0"/>
        <v>49.899328859060404</v>
      </c>
      <c r="F31" s="24">
        <v>7435</v>
      </c>
      <c r="G31" s="28">
        <f t="shared" si="1"/>
        <v>15.119031607262945</v>
      </c>
      <c r="H31" s="27">
        <v>112410</v>
      </c>
      <c r="I31" s="24">
        <v>193</v>
      </c>
      <c r="J31" s="25">
        <f t="shared" si="6"/>
        <v>93.787564766839381</v>
      </c>
      <c r="K31" s="24">
        <v>18101</v>
      </c>
      <c r="L31" s="27">
        <f t="shared" si="2"/>
        <v>14.602231920888348</v>
      </c>
      <c r="M31" s="27">
        <v>264315</v>
      </c>
      <c r="N31" s="24">
        <v>232</v>
      </c>
      <c r="O31" s="25">
        <f t="shared" si="15"/>
        <v>113.49568965517241</v>
      </c>
      <c r="P31" s="24">
        <v>26331</v>
      </c>
      <c r="Q31" s="27">
        <f t="shared" si="12"/>
        <v>14.768713683490942</v>
      </c>
      <c r="R31" s="27">
        <v>388875</v>
      </c>
      <c r="S31" s="24">
        <v>183</v>
      </c>
      <c r="T31" s="25">
        <f t="shared" si="13"/>
        <v>97.36612021857924</v>
      </c>
      <c r="U31" s="24">
        <v>17818</v>
      </c>
      <c r="V31" s="27">
        <f>W31/U31</f>
        <v>14.618138960601639</v>
      </c>
      <c r="W31" s="27">
        <v>260466</v>
      </c>
      <c r="X31" s="189">
        <v>131</v>
      </c>
      <c r="Y31" s="95">
        <f t="shared" si="8"/>
        <v>63.190839694656489</v>
      </c>
      <c r="Z31" s="189">
        <v>8278</v>
      </c>
      <c r="AA31" s="181">
        <f t="shared" si="9"/>
        <v>15</v>
      </c>
      <c r="AB31" s="181">
        <v>124170</v>
      </c>
      <c r="AC31" s="7">
        <f>'Factor D Back Up'!D309</f>
        <v>123</v>
      </c>
      <c r="AD31" s="8">
        <f>'Factor D Back Up'!E309</f>
        <v>89</v>
      </c>
      <c r="AE31" s="7">
        <f>'Factor D Back Up'!F309</f>
        <v>10947</v>
      </c>
      <c r="AF31" s="5">
        <f>'Factor D Back Up'!G309</f>
        <v>15</v>
      </c>
      <c r="AG31" s="5">
        <f>'Factor D Back Up'!H309</f>
        <v>164205</v>
      </c>
      <c r="AH31" s="7">
        <f>'Factor D Back Up'!D310</f>
        <v>130</v>
      </c>
      <c r="AI31" s="7">
        <f>'Factor D Back Up'!E310</f>
        <v>90</v>
      </c>
      <c r="AJ31" s="7">
        <f>'Factor D Back Up'!F310</f>
        <v>11700</v>
      </c>
      <c r="AK31" s="7">
        <f>'Factor D Back Up'!G310</f>
        <v>15</v>
      </c>
      <c r="AL31" s="7">
        <f>'Factor D Back Up'!H310</f>
        <v>175500</v>
      </c>
      <c r="AM31" s="7">
        <f>'Factor D Back Up'!D311</f>
        <v>120</v>
      </c>
      <c r="AN31" s="7">
        <f>'Factor D Back Up'!E311</f>
        <v>360</v>
      </c>
      <c r="AO31" s="7">
        <f>'Factor D Back Up'!F311</f>
        <v>43200</v>
      </c>
      <c r="AP31" s="7">
        <f>'Factor D Back Up'!G311</f>
        <v>16.25</v>
      </c>
      <c r="AQ31" s="7">
        <f>'Factor D Back Up'!H311</f>
        <v>702000</v>
      </c>
      <c r="AR31" s="7">
        <f>'Factor D Back Up'!D312</f>
        <v>123</v>
      </c>
      <c r="AS31" s="7">
        <f>'Factor D Back Up'!E312</f>
        <v>360</v>
      </c>
      <c r="AT31" s="7">
        <f>'Factor D Back Up'!F312</f>
        <v>44280</v>
      </c>
      <c r="AU31" s="7">
        <f>'Factor D Back Up'!G312</f>
        <v>16.298749999999998</v>
      </c>
      <c r="AV31" s="7">
        <f>'Factor D Back Up'!H312</f>
        <v>721708.64999999991</v>
      </c>
      <c r="AW31" s="7">
        <f>'Factor D Back Up'!D313</f>
        <v>126</v>
      </c>
      <c r="AX31" s="7">
        <f>'Factor D Back Up'!E313</f>
        <v>360</v>
      </c>
      <c r="AY31" s="7">
        <f>'Factor D Back Up'!F313</f>
        <v>45360</v>
      </c>
      <c r="AZ31" s="7">
        <f>'Factor D Back Up'!G313</f>
        <v>16.657322499999999</v>
      </c>
      <c r="BA31" s="7">
        <f>'Factor D Back Up'!H313</f>
        <v>755576.14859999996</v>
      </c>
    </row>
    <row r="32" spans="1:53" x14ac:dyDescent="0.25">
      <c r="A32" s="197" t="s">
        <v>369</v>
      </c>
      <c r="B32" s="2" t="s">
        <v>270</v>
      </c>
      <c r="C32" s="2" t="s">
        <v>298</v>
      </c>
      <c r="D32" s="24">
        <v>11</v>
      </c>
      <c r="E32" s="25">
        <f t="shared" si="0"/>
        <v>9806.2727272727279</v>
      </c>
      <c r="F32" s="24">
        <v>107869</v>
      </c>
      <c r="G32" s="28">
        <f t="shared" si="1"/>
        <v>5.497209578284771</v>
      </c>
      <c r="H32" s="27">
        <v>592978.5</v>
      </c>
      <c r="I32" s="24">
        <v>22</v>
      </c>
      <c r="J32" s="25">
        <f t="shared" si="6"/>
        <v>11549.636363636364</v>
      </c>
      <c r="K32" s="24">
        <v>254092</v>
      </c>
      <c r="L32" s="27">
        <f t="shared" si="2"/>
        <v>5.4947263196007743</v>
      </c>
      <c r="M32" s="27">
        <v>1396166</v>
      </c>
      <c r="N32" s="24">
        <v>42</v>
      </c>
      <c r="O32" s="25">
        <f t="shared" si="15"/>
        <v>13095.595238095239</v>
      </c>
      <c r="P32" s="24">
        <v>550015</v>
      </c>
      <c r="Q32" s="27">
        <f t="shared" si="12"/>
        <v>5.4970582620473989</v>
      </c>
      <c r="R32" s="27">
        <v>3023464.5</v>
      </c>
      <c r="S32" s="24">
        <v>47</v>
      </c>
      <c r="T32" s="25">
        <f t="shared" si="13"/>
        <v>13780</v>
      </c>
      <c r="U32" s="24">
        <v>647660</v>
      </c>
      <c r="V32" s="27">
        <f t="shared" si="14"/>
        <v>5.4814567674397061</v>
      </c>
      <c r="W32" s="27">
        <v>3550120.29</v>
      </c>
      <c r="X32" s="189">
        <v>63</v>
      </c>
      <c r="Y32" s="95">
        <f t="shared" si="8"/>
        <v>11616.507936507936</v>
      </c>
      <c r="Z32" s="189">
        <v>731840</v>
      </c>
      <c r="AA32" s="181">
        <f t="shared" si="9"/>
        <v>5.4796075644949713</v>
      </c>
      <c r="AB32" s="181">
        <v>4010196</v>
      </c>
      <c r="AC32" s="7">
        <f>'Factor D Back Up'!D322</f>
        <v>96</v>
      </c>
      <c r="AD32" s="8">
        <f>'Factor D Back Up'!E322</f>
        <v>8492</v>
      </c>
      <c r="AE32" s="7">
        <f>'Factor D Back Up'!F322</f>
        <v>815232</v>
      </c>
      <c r="AF32" s="5">
        <f>'Factor D Back Up'!G322</f>
        <v>5.25</v>
      </c>
      <c r="AG32" s="5">
        <f>'Factor D Back Up'!H322</f>
        <v>4279968</v>
      </c>
      <c r="AH32" s="7">
        <f>'Factor D Back Up'!D323</f>
        <v>75</v>
      </c>
      <c r="AI32" s="7">
        <f>'Factor D Back Up'!E323</f>
        <v>7154.9680375180378</v>
      </c>
      <c r="AJ32" s="7">
        <f>'Factor D Back Up'!F323</f>
        <v>536622.60281385283</v>
      </c>
      <c r="AK32" s="7">
        <f>'Factor D Back Up'!G323</f>
        <v>5.93</v>
      </c>
      <c r="AL32" s="7">
        <f>'Factor D Back Up'!H323</f>
        <v>3182172.0346861472</v>
      </c>
      <c r="AM32" s="7">
        <f>'Factor D Back Up'!D324</f>
        <v>86</v>
      </c>
      <c r="AN32" s="7">
        <f>'Factor D Back Up'!E324</f>
        <v>7447.5097402597403</v>
      </c>
      <c r="AO32" s="7">
        <f>'Factor D Back Up'!F324</f>
        <v>640485.8376623377</v>
      </c>
      <c r="AP32" s="7">
        <f>'Factor D Back Up'!G324</f>
        <v>5.97</v>
      </c>
      <c r="AQ32" s="7">
        <f>'Factor D Back Up'!H324</f>
        <v>3823700.4508441561</v>
      </c>
      <c r="AR32" s="7">
        <f>'Factor D Back Up'!D325</f>
        <v>88</v>
      </c>
      <c r="AS32" s="7">
        <f>'Factor D Back Up'!E325</f>
        <v>7740.0514430014427</v>
      </c>
      <c r="AT32" s="7">
        <f>'Factor D Back Up'!F325</f>
        <v>681124.52698412701</v>
      </c>
      <c r="AU32" s="7">
        <f>'Factor D Back Up'!G325</f>
        <v>5.9879099999999994</v>
      </c>
      <c r="AV32" s="7">
        <f>'Factor D Back Up'!H325</f>
        <v>4078512.3663735236</v>
      </c>
      <c r="AW32" s="7">
        <f>'Factor D Back Up'!D326</f>
        <v>90</v>
      </c>
      <c r="AX32" s="7">
        <f>'Factor D Back Up'!E326</f>
        <v>7740.1</v>
      </c>
      <c r="AY32" s="7">
        <f>'Factor D Back Up'!F326</f>
        <v>696609</v>
      </c>
      <c r="AZ32" s="7">
        <f>'Factor D Back Up'!G326</f>
        <v>6.1196440199999991</v>
      </c>
      <c r="BA32" s="7">
        <f>'Factor D Back Up'!H326</f>
        <v>4262999.1011281796</v>
      </c>
    </row>
    <row r="33" spans="1:73" x14ac:dyDescent="0.25">
      <c r="A33" s="66" t="s">
        <v>370</v>
      </c>
      <c r="B33" s="2"/>
      <c r="C33" s="2"/>
      <c r="D33" s="24">
        <v>0</v>
      </c>
      <c r="E33" s="24">
        <v>0</v>
      </c>
      <c r="F33" s="24">
        <v>0</v>
      </c>
      <c r="G33" s="24">
        <v>0</v>
      </c>
      <c r="H33" s="24">
        <v>0</v>
      </c>
      <c r="I33" s="24">
        <v>0</v>
      </c>
      <c r="J33" s="25">
        <v>0</v>
      </c>
      <c r="K33" s="24">
        <v>0</v>
      </c>
      <c r="L33" s="27">
        <v>0</v>
      </c>
      <c r="M33" s="27">
        <v>0</v>
      </c>
      <c r="N33" s="24">
        <v>0</v>
      </c>
      <c r="O33" s="24">
        <v>0</v>
      </c>
      <c r="P33" s="24">
        <v>0</v>
      </c>
      <c r="Q33" s="27">
        <v>0</v>
      </c>
      <c r="R33" s="27">
        <v>0</v>
      </c>
      <c r="S33" s="24">
        <v>1</v>
      </c>
      <c r="T33" s="25">
        <f t="shared" ref="T33" si="16">U33/S33</f>
        <v>1</v>
      </c>
      <c r="U33" s="24">
        <v>1</v>
      </c>
      <c r="V33" s="27">
        <f t="shared" ref="V33" si="17">W33/U33</f>
        <v>500</v>
      </c>
      <c r="W33" s="27">
        <v>500</v>
      </c>
      <c r="X33" s="189">
        <v>0</v>
      </c>
      <c r="Y33" s="95">
        <v>0</v>
      </c>
      <c r="Z33" s="189">
        <v>0</v>
      </c>
      <c r="AA33" s="181">
        <v>0</v>
      </c>
      <c r="AB33" s="181">
        <v>0</v>
      </c>
      <c r="AC33" s="7">
        <f>'Factor D Back Up'!D335</f>
        <v>0</v>
      </c>
      <c r="AD33" s="8">
        <f>'Factor D Back Up'!E335</f>
        <v>1</v>
      </c>
      <c r="AE33" s="7">
        <f>'Factor D Back Up'!F335</f>
        <v>0</v>
      </c>
      <c r="AF33" s="5">
        <f>'Factor D Back Up'!G335</f>
        <v>10000</v>
      </c>
      <c r="AG33" s="5">
        <f>'Factor D Back Up'!H335</f>
        <v>0</v>
      </c>
      <c r="AH33" s="7">
        <f>'Factor D Back Up'!D336</f>
        <v>0</v>
      </c>
      <c r="AI33" s="7">
        <f>'Factor D Back Up'!E336</f>
        <v>1</v>
      </c>
      <c r="AJ33" s="7">
        <f>'Factor D Back Up'!F336</f>
        <v>0</v>
      </c>
      <c r="AK33" s="7">
        <f>'Factor D Back Up'!G336</f>
        <v>10000</v>
      </c>
      <c r="AL33" s="7">
        <f>'Factor D Back Up'!H336</f>
        <v>0</v>
      </c>
      <c r="AM33" s="7">
        <f>'Factor D Back Up'!D337</f>
        <v>0</v>
      </c>
      <c r="AN33" s="7">
        <f>'Factor D Back Up'!E337</f>
        <v>1</v>
      </c>
      <c r="AO33" s="7">
        <f>'Factor D Back Up'!F337</f>
        <v>0</v>
      </c>
      <c r="AP33" s="7">
        <f>'Factor D Back Up'!G337</f>
        <v>10000</v>
      </c>
      <c r="AQ33" s="7">
        <f>'Factor D Back Up'!H337</f>
        <v>0</v>
      </c>
      <c r="AR33" s="7">
        <f>'Factor D Back Up'!D338</f>
        <v>1</v>
      </c>
      <c r="AS33" s="7">
        <f>'Factor D Back Up'!E338</f>
        <v>1</v>
      </c>
      <c r="AT33" s="7">
        <f>'Factor D Back Up'!F338</f>
        <v>1</v>
      </c>
      <c r="AU33" s="7">
        <f>'Factor D Back Up'!G338</f>
        <v>10000</v>
      </c>
      <c r="AV33" s="7">
        <f>'Factor D Back Up'!H338</f>
        <v>10000</v>
      </c>
      <c r="AW33" s="7">
        <f>'Factor D Back Up'!D339</f>
        <v>2</v>
      </c>
      <c r="AX33" s="7">
        <f>'Factor D Back Up'!E339</f>
        <v>1</v>
      </c>
      <c r="AY33" s="7">
        <f>'Factor D Back Up'!F339</f>
        <v>2</v>
      </c>
      <c r="AZ33" s="7">
        <f>'Factor D Back Up'!G339</f>
        <v>10000</v>
      </c>
      <c r="BA33" s="7">
        <f>'Factor D Back Up'!H339</f>
        <v>20000</v>
      </c>
    </row>
    <row r="34" spans="1:73" x14ac:dyDescent="0.25">
      <c r="A34" s="197" t="s">
        <v>273</v>
      </c>
      <c r="B34" s="2" t="s">
        <v>331</v>
      </c>
      <c r="C34" s="2" t="s">
        <v>299</v>
      </c>
      <c r="D34" s="24">
        <v>0</v>
      </c>
      <c r="E34" s="24">
        <v>0</v>
      </c>
      <c r="F34" s="24">
        <v>0</v>
      </c>
      <c r="G34" s="24">
        <v>0</v>
      </c>
      <c r="H34" s="24">
        <v>0</v>
      </c>
      <c r="I34" s="24">
        <v>0</v>
      </c>
      <c r="J34" s="25">
        <v>0</v>
      </c>
      <c r="K34" s="24">
        <v>0</v>
      </c>
      <c r="L34" s="27">
        <v>0</v>
      </c>
      <c r="M34" s="27">
        <v>0</v>
      </c>
      <c r="N34" s="24">
        <v>0</v>
      </c>
      <c r="O34" s="24">
        <v>0</v>
      </c>
      <c r="P34" s="24">
        <v>0</v>
      </c>
      <c r="Q34" s="27">
        <v>0</v>
      </c>
      <c r="R34" s="27">
        <v>0</v>
      </c>
      <c r="S34" s="24">
        <v>0</v>
      </c>
      <c r="T34" s="25">
        <v>0</v>
      </c>
      <c r="U34" s="24">
        <v>0</v>
      </c>
      <c r="V34" s="27">
        <v>0</v>
      </c>
      <c r="W34" s="27">
        <v>0</v>
      </c>
      <c r="X34" s="189">
        <v>0</v>
      </c>
      <c r="Y34" s="95">
        <v>0</v>
      </c>
      <c r="Z34" s="189">
        <v>0</v>
      </c>
      <c r="AA34" s="181">
        <v>0</v>
      </c>
      <c r="AB34" s="181">
        <v>0</v>
      </c>
      <c r="AC34" s="7">
        <f>'Factor D Back Up'!D348</f>
        <v>0</v>
      </c>
      <c r="AD34" s="8">
        <f>'Factor D Back Up'!E348</f>
        <v>0</v>
      </c>
      <c r="AE34" s="7">
        <f>'Factor D Back Up'!F348</f>
        <v>0</v>
      </c>
      <c r="AF34" s="5">
        <f>'Factor D Back Up'!G348</f>
        <v>50</v>
      </c>
      <c r="AG34" s="5">
        <f>'Factor D Back Up'!H348</f>
        <v>0</v>
      </c>
      <c r="AH34" s="7">
        <f>'Factor D Back Up'!D349</f>
        <v>0</v>
      </c>
      <c r="AI34" s="7">
        <f>'Factor D Back Up'!E349</f>
        <v>0</v>
      </c>
      <c r="AJ34" s="7">
        <f>'Factor D Back Up'!F349</f>
        <v>0</v>
      </c>
      <c r="AK34" s="7">
        <f>'Factor D Back Up'!G349</f>
        <v>50</v>
      </c>
      <c r="AL34" s="7">
        <f>'Factor D Back Up'!H349</f>
        <v>0</v>
      </c>
      <c r="AM34" s="7">
        <f>'Factor D Back Up'!D350</f>
        <v>0</v>
      </c>
      <c r="AN34" s="7">
        <f>'Factor D Back Up'!E350</f>
        <v>0</v>
      </c>
      <c r="AO34" s="7">
        <f>'Factor D Back Up'!F350</f>
        <v>0</v>
      </c>
      <c r="AP34" s="7">
        <f>'Factor D Back Up'!G350</f>
        <v>50</v>
      </c>
      <c r="AQ34" s="7">
        <f>'Factor D Back Up'!H350</f>
        <v>0</v>
      </c>
      <c r="AR34" s="7">
        <f>'Factor D Back Up'!D351</f>
        <v>2</v>
      </c>
      <c r="AS34" s="7">
        <f>'Factor D Back Up'!E351</f>
        <v>1</v>
      </c>
      <c r="AT34" s="7">
        <f>'Factor D Back Up'!F351</f>
        <v>1</v>
      </c>
      <c r="AU34" s="7">
        <f>'Factor D Back Up'!G351</f>
        <v>50</v>
      </c>
      <c r="AV34" s="7">
        <f>'Factor D Back Up'!H351</f>
        <v>50</v>
      </c>
      <c r="AW34" s="7">
        <f>'Factor D Back Up'!D352</f>
        <v>5</v>
      </c>
      <c r="AX34" s="7">
        <f>'Factor D Back Up'!E352</f>
        <v>1</v>
      </c>
      <c r="AY34" s="7">
        <f>'Factor D Back Up'!F352</f>
        <v>1</v>
      </c>
      <c r="AZ34" s="7">
        <f>'Factor D Back Up'!G352</f>
        <v>50</v>
      </c>
      <c r="BA34" s="7">
        <f>'Factor D Back Up'!H352</f>
        <v>50</v>
      </c>
    </row>
    <row r="35" spans="1:73" x14ac:dyDescent="0.25">
      <c r="A35" s="197" t="s">
        <v>274</v>
      </c>
      <c r="B35" s="2" t="s">
        <v>275</v>
      </c>
      <c r="C35" s="2" t="s">
        <v>299</v>
      </c>
      <c r="D35" s="24">
        <v>0</v>
      </c>
      <c r="E35" s="24">
        <v>0</v>
      </c>
      <c r="F35" s="24">
        <v>0</v>
      </c>
      <c r="G35" s="24">
        <v>0</v>
      </c>
      <c r="H35" s="24">
        <v>0</v>
      </c>
      <c r="I35" s="24">
        <v>0</v>
      </c>
      <c r="J35" s="25">
        <v>0</v>
      </c>
      <c r="K35" s="24">
        <v>0</v>
      </c>
      <c r="L35" s="27">
        <v>0</v>
      </c>
      <c r="M35" s="27">
        <v>0</v>
      </c>
      <c r="N35" s="24">
        <v>0</v>
      </c>
      <c r="O35" s="24">
        <v>0</v>
      </c>
      <c r="P35" s="24">
        <v>0</v>
      </c>
      <c r="Q35" s="27">
        <v>0</v>
      </c>
      <c r="R35" s="27">
        <v>0</v>
      </c>
      <c r="S35" s="24">
        <v>0</v>
      </c>
      <c r="T35" s="25">
        <v>0</v>
      </c>
      <c r="U35" s="24">
        <v>0</v>
      </c>
      <c r="V35" s="27">
        <v>0</v>
      </c>
      <c r="W35" s="27">
        <v>0</v>
      </c>
      <c r="X35" s="189">
        <v>0</v>
      </c>
      <c r="Y35" s="95">
        <v>0</v>
      </c>
      <c r="Z35" s="189">
        <v>0</v>
      </c>
      <c r="AA35" s="181">
        <v>0</v>
      </c>
      <c r="AB35" s="181">
        <v>0</v>
      </c>
      <c r="AC35" s="7">
        <f>'Factor D Back Up'!D361</f>
        <v>0</v>
      </c>
      <c r="AD35" s="8">
        <f>'Factor D Back Up'!E361</f>
        <v>0</v>
      </c>
      <c r="AE35" s="7">
        <f>'Factor D Back Up'!F361</f>
        <v>0</v>
      </c>
      <c r="AF35" s="5">
        <f>'Factor D Back Up'!G361</f>
        <v>30</v>
      </c>
      <c r="AG35" s="5">
        <f>'Factor D Back Up'!H361</f>
        <v>0</v>
      </c>
      <c r="AH35" s="7">
        <f>'Factor D Back Up'!D362</f>
        <v>0</v>
      </c>
      <c r="AI35" s="7">
        <f>'Factor D Back Up'!E362</f>
        <v>0</v>
      </c>
      <c r="AJ35" s="7">
        <f>'Factor D Back Up'!F362</f>
        <v>0</v>
      </c>
      <c r="AK35" s="7">
        <f>'Factor D Back Up'!G362</f>
        <v>30</v>
      </c>
      <c r="AL35" s="7">
        <f>'Factor D Back Up'!H362</f>
        <v>0</v>
      </c>
      <c r="AM35" s="7">
        <f>'Factor D Back Up'!D363</f>
        <v>0</v>
      </c>
      <c r="AN35" s="7">
        <f>'Factor D Back Up'!E363</f>
        <v>0</v>
      </c>
      <c r="AO35" s="7">
        <f>'Factor D Back Up'!F363</f>
        <v>0</v>
      </c>
      <c r="AP35" s="7">
        <f>'Factor D Back Up'!G363</f>
        <v>30.39</v>
      </c>
      <c r="AQ35" s="7">
        <f>'Factor D Back Up'!H363</f>
        <v>0</v>
      </c>
      <c r="AR35" s="7">
        <f>'Factor D Back Up'!D364</f>
        <v>2</v>
      </c>
      <c r="AS35" s="7">
        <f>'Factor D Back Up'!E364</f>
        <v>12</v>
      </c>
      <c r="AT35" s="7">
        <f>'Factor D Back Up'!F364</f>
        <v>24</v>
      </c>
      <c r="AU35" s="7">
        <f>'Factor D Back Up'!G364</f>
        <v>30.481169999999999</v>
      </c>
      <c r="AV35" s="7">
        <f>'Factor D Back Up'!H364</f>
        <v>731.54808000000003</v>
      </c>
      <c r="AW35" s="7">
        <f>'Factor D Back Up'!D365</f>
        <v>5</v>
      </c>
      <c r="AX35" s="7">
        <f>'Factor D Back Up'!E365</f>
        <v>12</v>
      </c>
      <c r="AY35" s="7">
        <f>'Factor D Back Up'!F365</f>
        <v>60</v>
      </c>
      <c r="AZ35" s="7">
        <f>'Factor D Back Up'!G365</f>
        <v>31.151755739999999</v>
      </c>
      <c r="BA35" s="7">
        <f>'Factor D Back Up'!H365</f>
        <v>1869.1053443999999</v>
      </c>
    </row>
    <row r="36" spans="1:73" x14ac:dyDescent="0.25">
      <c r="A36" s="197" t="s">
        <v>371</v>
      </c>
      <c r="B36" s="2"/>
      <c r="C36" s="2"/>
      <c r="D36" s="24">
        <v>0</v>
      </c>
      <c r="E36" s="24">
        <v>0</v>
      </c>
      <c r="F36" s="24">
        <v>0</v>
      </c>
      <c r="G36" s="24">
        <v>0</v>
      </c>
      <c r="H36" s="24">
        <v>0</v>
      </c>
      <c r="I36" s="24">
        <v>0</v>
      </c>
      <c r="J36" s="25">
        <v>0</v>
      </c>
      <c r="K36" s="24">
        <v>0</v>
      </c>
      <c r="L36" s="27">
        <v>0</v>
      </c>
      <c r="M36" s="27">
        <v>0</v>
      </c>
      <c r="N36" s="24">
        <v>0</v>
      </c>
      <c r="O36" s="24">
        <v>0</v>
      </c>
      <c r="P36" s="24">
        <v>0</v>
      </c>
      <c r="Q36" s="27">
        <v>0</v>
      </c>
      <c r="R36" s="27">
        <v>0</v>
      </c>
      <c r="S36" s="24">
        <v>0</v>
      </c>
      <c r="T36" s="25">
        <v>0</v>
      </c>
      <c r="U36" s="24">
        <v>0</v>
      </c>
      <c r="V36" s="27">
        <v>0</v>
      </c>
      <c r="W36" s="27">
        <v>0</v>
      </c>
      <c r="X36" s="189">
        <v>0</v>
      </c>
      <c r="Y36" s="95">
        <v>0</v>
      </c>
      <c r="Z36" s="189">
        <v>0</v>
      </c>
      <c r="AA36" s="181">
        <v>0</v>
      </c>
      <c r="AB36" s="181">
        <v>0</v>
      </c>
      <c r="AC36" s="7">
        <f>'Factor D Back Up'!D374</f>
        <v>0</v>
      </c>
      <c r="AD36" s="8">
        <f>'Factor D Back Up'!E374</f>
        <v>0</v>
      </c>
      <c r="AE36" s="7">
        <f>'Factor D Back Up'!F374</f>
        <v>5</v>
      </c>
      <c r="AF36" s="5">
        <f>'Factor D Back Up'!G374</f>
        <v>10000</v>
      </c>
      <c r="AG36" s="5">
        <f>'Factor D Back Up'!H374</f>
        <v>50000</v>
      </c>
      <c r="AH36" s="7">
        <f>'Factor D Back Up'!D375</f>
        <v>0</v>
      </c>
      <c r="AI36" s="7">
        <f>'Factor D Back Up'!E375</f>
        <v>0</v>
      </c>
      <c r="AJ36" s="7">
        <f>'Factor D Back Up'!F375</f>
        <v>5</v>
      </c>
      <c r="AK36" s="7">
        <f>'Factor D Back Up'!G375</f>
        <v>10000</v>
      </c>
      <c r="AL36" s="7">
        <f>'Factor D Back Up'!H375</f>
        <v>50000</v>
      </c>
      <c r="AM36" s="7">
        <f>'Factor D Back Up'!D376</f>
        <v>0</v>
      </c>
      <c r="AN36" s="7">
        <f>'Factor D Back Up'!E376</f>
        <v>0</v>
      </c>
      <c r="AO36" s="7">
        <f>'Factor D Back Up'!F376</f>
        <v>5</v>
      </c>
      <c r="AP36" s="7">
        <f>'Factor D Back Up'!G376</f>
        <v>10000</v>
      </c>
      <c r="AQ36" s="7">
        <f>'Factor D Back Up'!H376</f>
        <v>50000</v>
      </c>
      <c r="AR36" s="7">
        <f>'Factor D Back Up'!D377</f>
        <v>1</v>
      </c>
      <c r="AS36" s="7">
        <f>'Factor D Back Up'!E377</f>
        <v>5</v>
      </c>
      <c r="AT36" s="7">
        <f>'Factor D Back Up'!F377</f>
        <v>5</v>
      </c>
      <c r="AU36" s="7">
        <f>'Factor D Back Up'!G377</f>
        <v>10000</v>
      </c>
      <c r="AV36" s="7">
        <f>'Factor D Back Up'!H377</f>
        <v>50000</v>
      </c>
      <c r="AW36" s="7">
        <f>'Factor D Back Up'!D378</f>
        <v>1</v>
      </c>
      <c r="AX36" s="7">
        <f>'Factor D Back Up'!E378</f>
        <v>5</v>
      </c>
      <c r="AY36" s="7">
        <f>'Factor D Back Up'!F378</f>
        <v>5</v>
      </c>
      <c r="AZ36" s="7">
        <f>'Factor D Back Up'!G378</f>
        <v>10000</v>
      </c>
      <c r="BA36" s="7">
        <f>'Factor D Back Up'!H378</f>
        <v>50000</v>
      </c>
    </row>
    <row r="37" spans="1:73" x14ac:dyDescent="0.25">
      <c r="A37" s="197" t="s">
        <v>372</v>
      </c>
      <c r="B37" s="2" t="s">
        <v>330</v>
      </c>
      <c r="C37" s="2" t="s">
        <v>298</v>
      </c>
      <c r="D37" s="24">
        <v>310</v>
      </c>
      <c r="E37" s="25">
        <f t="shared" si="0"/>
        <v>4129.4290322580646</v>
      </c>
      <c r="F37" s="24">
        <v>1280123</v>
      </c>
      <c r="G37" s="28">
        <f t="shared" si="1"/>
        <v>5.1312408417003681</v>
      </c>
      <c r="H37" s="27">
        <v>6568619.4199999999</v>
      </c>
      <c r="I37" s="24">
        <v>320</v>
      </c>
      <c r="J37" s="25">
        <f t="shared" si="6"/>
        <v>5016.5</v>
      </c>
      <c r="K37" s="24">
        <v>1605280</v>
      </c>
      <c r="L37" s="27">
        <f t="shared" si="2"/>
        <v>5.1346215987242108</v>
      </c>
      <c r="M37" s="27">
        <v>8242505.3600000003</v>
      </c>
      <c r="N37" s="24">
        <v>359</v>
      </c>
      <c r="O37" s="25">
        <f t="shared" ref="O37:O78" si="18">P37/N37</f>
        <v>5082.1559888579386</v>
      </c>
      <c r="P37" s="24">
        <v>1824494</v>
      </c>
      <c r="Q37" s="27">
        <f t="shared" ref="Q37:Q78" si="19">R37/P37</f>
        <v>5.1177936238759898</v>
      </c>
      <c r="R37" s="27">
        <v>9337383.7599999998</v>
      </c>
      <c r="S37" s="24">
        <v>378</v>
      </c>
      <c r="T37" s="25">
        <f t="shared" ref="T37:T42" si="20">U37/S37</f>
        <v>5502.7619047619046</v>
      </c>
      <c r="U37" s="24">
        <v>2080044</v>
      </c>
      <c r="V37" s="27">
        <f t="shared" ref="V37:V42" si="21">W37/U37</f>
        <v>5.1478918715181026</v>
      </c>
      <c r="W37" s="27">
        <v>10707841.6</v>
      </c>
      <c r="X37" s="189">
        <v>422</v>
      </c>
      <c r="Y37" s="95">
        <f t="shared" si="8"/>
        <v>5747.9519668246448</v>
      </c>
      <c r="Z37" s="189">
        <v>2425635.73</v>
      </c>
      <c r="AA37" s="181">
        <f t="shared" si="9"/>
        <v>5.1488877886870501</v>
      </c>
      <c r="AB37" s="181">
        <v>12489326.189999999</v>
      </c>
      <c r="AC37" s="7">
        <f>'Factor D Back Up'!D387</f>
        <v>433</v>
      </c>
      <c r="AD37" s="8">
        <f>'Factor D Back Up'!E387</f>
        <v>6000</v>
      </c>
      <c r="AE37" s="7">
        <f>'Factor D Back Up'!F387</f>
        <v>2598000</v>
      </c>
      <c r="AF37" s="5">
        <f>'Factor D Back Up'!G387</f>
        <v>5.22</v>
      </c>
      <c r="AG37" s="5">
        <f>'Factor D Back Up'!H387</f>
        <v>13561560</v>
      </c>
      <c r="AH37" s="7">
        <f>'Factor D Back Up'!D388</f>
        <v>453</v>
      </c>
      <c r="AI37" s="7">
        <f>'Factor D Back Up'!E388</f>
        <v>5500</v>
      </c>
      <c r="AJ37" s="7">
        <f>'Factor D Back Up'!F388</f>
        <v>2491500</v>
      </c>
      <c r="AK37" s="7">
        <f>'Factor D Back Up'!G388</f>
        <v>5.22</v>
      </c>
      <c r="AL37" s="7">
        <f>'Factor D Back Up'!H388</f>
        <v>13005630</v>
      </c>
      <c r="AM37" s="7">
        <f>'Factor D Back Up'!D389</f>
        <v>488</v>
      </c>
      <c r="AN37" s="7">
        <f>'Factor D Back Up'!E389</f>
        <v>7500</v>
      </c>
      <c r="AO37" s="7">
        <f>'Factor D Back Up'!F389</f>
        <v>3660000</v>
      </c>
      <c r="AP37" s="7">
        <f>'Factor D Back Up'!G389</f>
        <v>5.82</v>
      </c>
      <c r="AQ37" s="7">
        <f>'Factor D Back Up'!H389</f>
        <v>21301200</v>
      </c>
      <c r="AR37" s="7">
        <f>'Factor D Back Up'!D390</f>
        <v>501</v>
      </c>
      <c r="AS37" s="7">
        <f>'Factor D Back Up'!E390</f>
        <v>7500</v>
      </c>
      <c r="AT37" s="7">
        <f>'Factor D Back Up'!F390</f>
        <v>3757500</v>
      </c>
      <c r="AU37" s="7">
        <f>'Factor D Back Up'!G390</f>
        <v>5.8374600000000001</v>
      </c>
      <c r="AV37" s="7">
        <f>'Factor D Back Up'!H390</f>
        <v>21934255.949999999</v>
      </c>
      <c r="AW37" s="7">
        <f>'Factor D Back Up'!D391</f>
        <v>514</v>
      </c>
      <c r="AX37" s="7">
        <f>'Factor D Back Up'!E391</f>
        <v>7500</v>
      </c>
      <c r="AY37" s="7">
        <f>'Factor D Back Up'!F391</f>
        <v>3855000</v>
      </c>
      <c r="AZ37" s="7">
        <f>'Factor D Back Up'!G391</f>
        <v>5.9658841200000001</v>
      </c>
      <c r="BA37" s="7">
        <f>'Factor D Back Up'!H391</f>
        <v>22998483.282600001</v>
      </c>
    </row>
    <row r="38" spans="1:73" x14ac:dyDescent="0.25">
      <c r="A38" s="197" t="s">
        <v>373</v>
      </c>
      <c r="B38" s="2"/>
      <c r="C38" s="2"/>
      <c r="D38" s="24">
        <v>0</v>
      </c>
      <c r="E38" s="25">
        <v>0</v>
      </c>
      <c r="F38" s="24">
        <v>0</v>
      </c>
      <c r="G38" s="28">
        <v>0</v>
      </c>
      <c r="H38" s="27">
        <v>0</v>
      </c>
      <c r="I38" s="24">
        <v>0</v>
      </c>
      <c r="J38" s="25">
        <v>0</v>
      </c>
      <c r="K38" s="24">
        <v>0</v>
      </c>
      <c r="L38" s="27">
        <v>0</v>
      </c>
      <c r="M38" s="27">
        <v>0</v>
      </c>
      <c r="N38" s="24">
        <v>0</v>
      </c>
      <c r="O38" s="25">
        <v>0</v>
      </c>
      <c r="P38" s="24">
        <v>0</v>
      </c>
      <c r="Q38" s="27">
        <v>0</v>
      </c>
      <c r="R38" s="27">
        <v>0</v>
      </c>
      <c r="S38" s="24">
        <v>0</v>
      </c>
      <c r="T38" s="25">
        <v>0</v>
      </c>
      <c r="U38" s="24">
        <v>0</v>
      </c>
      <c r="V38" s="27">
        <v>0</v>
      </c>
      <c r="W38" s="27">
        <v>0</v>
      </c>
      <c r="X38" s="189">
        <v>0</v>
      </c>
      <c r="Y38" s="95">
        <v>0</v>
      </c>
      <c r="Z38" s="189">
        <v>0</v>
      </c>
      <c r="AA38" s="181">
        <v>0</v>
      </c>
      <c r="AB38" s="181">
        <v>0</v>
      </c>
      <c r="AC38" s="7">
        <f>'Factor D Back Up'!D400</f>
        <v>0</v>
      </c>
      <c r="AD38" s="8">
        <f>'Factor D Back Up'!E400</f>
        <v>0</v>
      </c>
      <c r="AE38" s="7">
        <f>'Factor D Back Up'!F400</f>
        <v>0</v>
      </c>
      <c r="AF38" s="5">
        <f>'Factor D Back Up'!G400</f>
        <v>1833.33</v>
      </c>
      <c r="AG38" s="5">
        <f>'Factor D Back Up'!H400</f>
        <v>0</v>
      </c>
      <c r="AH38" s="7">
        <f>'Factor D Back Up'!D401</f>
        <v>0</v>
      </c>
      <c r="AI38" s="7">
        <f>'Factor D Back Up'!E401</f>
        <v>0</v>
      </c>
      <c r="AJ38" s="7">
        <f>'Factor D Back Up'!F401</f>
        <v>0</v>
      </c>
      <c r="AK38" s="7">
        <f>'Factor D Back Up'!G401</f>
        <v>0</v>
      </c>
      <c r="AL38" s="7">
        <f>'Factor D Back Up'!H401</f>
        <v>0</v>
      </c>
      <c r="AM38" s="7">
        <f>'Factor D Back Up'!D402</f>
        <v>0</v>
      </c>
      <c r="AN38" s="7">
        <f>'Factor D Back Up'!E402</f>
        <v>0</v>
      </c>
      <c r="AO38" s="7">
        <f>'Factor D Back Up'!F402</f>
        <v>0</v>
      </c>
      <c r="AP38" s="7">
        <f>'Factor D Back Up'!G402</f>
        <v>0</v>
      </c>
      <c r="AQ38" s="7">
        <f>'Factor D Back Up'!H402</f>
        <v>0</v>
      </c>
      <c r="AR38" s="7">
        <f>'Factor D Back Up'!D403</f>
        <v>0</v>
      </c>
      <c r="AS38" s="7">
        <f>'Factor D Back Up'!E403</f>
        <v>0</v>
      </c>
      <c r="AT38" s="7">
        <f>'Factor D Back Up'!F403</f>
        <v>0</v>
      </c>
      <c r="AU38" s="7">
        <f>'Factor D Back Up'!G403</f>
        <v>0</v>
      </c>
      <c r="AV38" s="7">
        <f>'Factor D Back Up'!H403</f>
        <v>0</v>
      </c>
      <c r="AW38" s="7">
        <f>'Factor D Back Up'!D404</f>
        <v>0</v>
      </c>
      <c r="AX38" s="7">
        <f>'Factor D Back Up'!E404</f>
        <v>0</v>
      </c>
      <c r="AY38" s="7">
        <f>'Factor D Back Up'!F404</f>
        <v>0</v>
      </c>
      <c r="AZ38" s="7">
        <f>'Factor D Back Up'!G404</f>
        <v>0</v>
      </c>
      <c r="BA38" s="7">
        <f>'Factor D Back Up'!H404</f>
        <v>0</v>
      </c>
    </row>
    <row r="39" spans="1:73" x14ac:dyDescent="0.25">
      <c r="A39" s="197" t="s">
        <v>236</v>
      </c>
      <c r="B39" s="2" t="s">
        <v>330</v>
      </c>
      <c r="C39" s="2" t="s">
        <v>276</v>
      </c>
      <c r="D39" s="24">
        <v>16</v>
      </c>
      <c r="E39" s="25">
        <f t="shared" si="0"/>
        <v>102.1875</v>
      </c>
      <c r="F39" s="24">
        <v>1635</v>
      </c>
      <c r="G39" s="28">
        <f t="shared" si="1"/>
        <v>135.41284403669724</v>
      </c>
      <c r="H39" s="27">
        <v>221400</v>
      </c>
      <c r="I39" s="24">
        <v>23</v>
      </c>
      <c r="J39" s="25">
        <f t="shared" si="6"/>
        <v>245</v>
      </c>
      <c r="K39" s="24">
        <v>5635</v>
      </c>
      <c r="L39" s="27">
        <f>M39/K39</f>
        <v>136</v>
      </c>
      <c r="M39" s="27">
        <v>766360</v>
      </c>
      <c r="N39" s="24">
        <v>21</v>
      </c>
      <c r="O39" s="25">
        <f t="shared" si="18"/>
        <v>302</v>
      </c>
      <c r="P39" s="24">
        <v>6342</v>
      </c>
      <c r="Q39" s="27">
        <f t="shared" si="19"/>
        <v>136</v>
      </c>
      <c r="R39" s="27">
        <v>862512</v>
      </c>
      <c r="S39" s="24">
        <v>26</v>
      </c>
      <c r="T39" s="25">
        <f t="shared" si="20"/>
        <v>217</v>
      </c>
      <c r="U39" s="24">
        <v>5642</v>
      </c>
      <c r="V39" s="27">
        <f t="shared" si="21"/>
        <v>135.96143211627083</v>
      </c>
      <c r="W39" s="27">
        <v>767094.4</v>
      </c>
      <c r="X39" s="189">
        <v>19</v>
      </c>
      <c r="Y39" s="95">
        <f t="shared" si="8"/>
        <v>229.52631578947367</v>
      </c>
      <c r="Z39" s="189">
        <v>4361</v>
      </c>
      <c r="AA39" s="181">
        <f t="shared" si="9"/>
        <v>135.93825269433614</v>
      </c>
      <c r="AB39" s="181">
        <v>592826.72</v>
      </c>
      <c r="AC39" s="7">
        <f>'Factor D Back Up'!D413</f>
        <v>20.5</v>
      </c>
      <c r="AD39" s="8">
        <f>'Factor D Back Up'!E413</f>
        <v>287.14605263157898</v>
      </c>
      <c r="AE39" s="7">
        <f>'Factor D Back Up'!F413</f>
        <v>5886.4940789473694</v>
      </c>
      <c r="AF39" s="5">
        <f>'Factor D Back Up'!G413</f>
        <v>136</v>
      </c>
      <c r="AG39" s="5">
        <f>'Factor D Back Up'!H413</f>
        <v>800563.1947368423</v>
      </c>
      <c r="AH39" s="7">
        <f>'Factor D Back Up'!D414</f>
        <v>25</v>
      </c>
      <c r="AI39" s="7">
        <f>'Factor D Back Up'!E414</f>
        <v>309.81381578947367</v>
      </c>
      <c r="AJ39" s="7">
        <f>'Factor D Back Up'!F414</f>
        <v>7745.3453947368416</v>
      </c>
      <c r="AK39" s="7">
        <f>'Factor D Back Up'!G414</f>
        <v>141</v>
      </c>
      <c r="AL39" s="7">
        <f>'Factor D Back Up'!H414</f>
        <v>1092093.7006578946</v>
      </c>
      <c r="AM39" s="7">
        <f>'Factor D Back Up'!D415</f>
        <v>25</v>
      </c>
      <c r="AN39" s="7">
        <f>'Factor D Back Up'!E415</f>
        <v>332.48157894736846</v>
      </c>
      <c r="AO39" s="7">
        <f>'Factor D Back Up'!F415</f>
        <v>8312.0394736842118</v>
      </c>
      <c r="AP39" s="7">
        <f>'Factor D Back Up'!G415</f>
        <v>152</v>
      </c>
      <c r="AQ39" s="7">
        <f>'Factor D Back Up'!H415</f>
        <v>1263430.0000000002</v>
      </c>
      <c r="AR39" s="7">
        <f>'Factor D Back Up'!D416</f>
        <v>26</v>
      </c>
      <c r="AS39" s="7">
        <f>'Factor D Back Up'!E416</f>
        <v>355.14934210526314</v>
      </c>
      <c r="AT39" s="7">
        <f>'Factor D Back Up'!F416</f>
        <v>9233.882894736842</v>
      </c>
      <c r="AU39" s="7">
        <f>'Factor D Back Up'!G416</f>
        <v>152.45599999999999</v>
      </c>
      <c r="AV39" s="7">
        <f>'Factor D Back Up'!H416</f>
        <v>1407760.8505999998</v>
      </c>
      <c r="AW39" s="7">
        <f>'Factor D Back Up'!D417</f>
        <v>26</v>
      </c>
      <c r="AX39" s="7">
        <f>'Factor D Back Up'!E417</f>
        <v>365</v>
      </c>
      <c r="AY39" s="7">
        <f>'Factor D Back Up'!F417</f>
        <v>9490</v>
      </c>
      <c r="AZ39" s="7">
        <f>'Factor D Back Up'!G417</f>
        <v>155.81003199999998</v>
      </c>
      <c r="BA39" s="7">
        <f>'Factor D Back Up'!H417</f>
        <v>1478637.2036799998</v>
      </c>
    </row>
    <row r="40" spans="1:73" x14ac:dyDescent="0.25">
      <c r="A40" s="197" t="s">
        <v>237</v>
      </c>
      <c r="B40" s="2" t="s">
        <v>330</v>
      </c>
      <c r="C40" s="2" t="s">
        <v>276</v>
      </c>
      <c r="D40" s="24">
        <v>7</v>
      </c>
      <c r="E40" s="25">
        <f t="shared" si="0"/>
        <v>99.714285714285708</v>
      </c>
      <c r="F40" s="24">
        <v>698</v>
      </c>
      <c r="G40" s="28">
        <f t="shared" si="1"/>
        <v>150.47277936962752</v>
      </c>
      <c r="H40" s="27">
        <v>105030</v>
      </c>
      <c r="I40" s="24">
        <v>25</v>
      </c>
      <c r="J40" s="25">
        <f t="shared" si="6"/>
        <v>152.52000000000001</v>
      </c>
      <c r="K40" s="24">
        <v>3813</v>
      </c>
      <c r="L40" s="27">
        <f t="shared" si="2"/>
        <v>152.89299763965383</v>
      </c>
      <c r="M40" s="27">
        <v>582981</v>
      </c>
      <c r="N40" s="24">
        <v>39</v>
      </c>
      <c r="O40" s="25">
        <f t="shared" si="18"/>
        <v>239.25641025641025</v>
      </c>
      <c r="P40" s="24">
        <v>9331</v>
      </c>
      <c r="Q40" s="27">
        <f t="shared" si="19"/>
        <v>152.95080913085414</v>
      </c>
      <c r="R40" s="27">
        <v>1427184</v>
      </c>
      <c r="S40" s="24">
        <v>56</v>
      </c>
      <c r="T40" s="25">
        <f t="shared" si="20"/>
        <v>202.83928571428572</v>
      </c>
      <c r="U40" s="24">
        <v>11359</v>
      </c>
      <c r="V40" s="27">
        <f t="shared" si="21"/>
        <v>152.27638876661678</v>
      </c>
      <c r="W40" s="27">
        <v>1729707.5</v>
      </c>
      <c r="X40" s="189">
        <v>60</v>
      </c>
      <c r="Y40" s="95">
        <f t="shared" si="8"/>
        <v>267.33333333333331</v>
      </c>
      <c r="Z40" s="189">
        <v>16040</v>
      </c>
      <c r="AA40" s="181">
        <f t="shared" si="9"/>
        <v>152.88129675810472</v>
      </c>
      <c r="AB40" s="181">
        <v>2452216</v>
      </c>
      <c r="AC40" s="7">
        <f>'Factor D Back Up'!D426</f>
        <v>57.839999999999996</v>
      </c>
      <c r="AD40" s="8">
        <f>'Factor D Back Up'!E426</f>
        <v>264.55326617826614</v>
      </c>
      <c r="AE40" s="7">
        <f>'Factor D Back Up'!F426</f>
        <v>15301.760915750912</v>
      </c>
      <c r="AF40" s="5">
        <f>'Factor D Back Up'!G426</f>
        <v>153</v>
      </c>
      <c r="AG40" s="5">
        <f>'Factor D Back Up'!H426</f>
        <v>2341169.4201098895</v>
      </c>
      <c r="AH40" s="7">
        <f>'Factor D Back Up'!D427</f>
        <v>27</v>
      </c>
      <c r="AI40" s="7">
        <f>'Factor D Back Up'!E427</f>
        <v>278.59172771672769</v>
      </c>
      <c r="AJ40" s="7">
        <f>'Factor D Back Up'!F427</f>
        <v>7521.9766483516478</v>
      </c>
      <c r="AK40" s="7">
        <f>'Factor D Back Up'!G427</f>
        <v>151</v>
      </c>
      <c r="AL40" s="7">
        <f>'Factor D Back Up'!H427</f>
        <v>1135818.4739010988</v>
      </c>
      <c r="AM40" s="7">
        <f>'Factor D Back Up'!D428</f>
        <v>30</v>
      </c>
      <c r="AN40" s="7">
        <f>'Factor D Back Up'!E428</f>
        <v>292.63018925518918</v>
      </c>
      <c r="AO40" s="7">
        <f>'Factor D Back Up'!F428</f>
        <v>8778.9056776556754</v>
      </c>
      <c r="AP40" s="7">
        <f>'Factor D Back Up'!G428</f>
        <v>170</v>
      </c>
      <c r="AQ40" s="7">
        <f>'Factor D Back Up'!H428</f>
        <v>1492413.9652014647</v>
      </c>
      <c r="AR40" s="7">
        <f>'Factor D Back Up'!D429</f>
        <v>31</v>
      </c>
      <c r="AS40" s="7">
        <f>'Factor D Back Up'!E429</f>
        <v>306.66865079365073</v>
      </c>
      <c r="AT40" s="7">
        <f>'Factor D Back Up'!F429</f>
        <v>9506.7281746031731</v>
      </c>
      <c r="AU40" s="7">
        <f>'Factor D Back Up'!G429</f>
        <v>170.51</v>
      </c>
      <c r="AV40" s="7">
        <f>'Factor D Back Up'!H429</f>
        <v>1620992.221051587</v>
      </c>
      <c r="AW40" s="7">
        <f>'Factor D Back Up'!D430</f>
        <v>31</v>
      </c>
      <c r="AX40" s="7">
        <f>'Factor D Back Up'!E430</f>
        <v>320.70711233211227</v>
      </c>
      <c r="AY40" s="7">
        <f>'Factor D Back Up'!F430</f>
        <v>9941.9204822954798</v>
      </c>
      <c r="AZ40" s="7">
        <f>'Factor D Back Up'!G430</f>
        <v>174.26121999999998</v>
      </c>
      <c r="BA40" s="7">
        <f>'Factor D Back Up'!H430</f>
        <v>1732491.1923877986</v>
      </c>
    </row>
    <row r="41" spans="1:73" x14ac:dyDescent="0.25">
      <c r="A41" s="197" t="s">
        <v>210</v>
      </c>
      <c r="B41" s="2" t="s">
        <v>330</v>
      </c>
      <c r="C41" s="2" t="s">
        <v>276</v>
      </c>
      <c r="D41" s="24">
        <v>11</v>
      </c>
      <c r="E41" s="25">
        <f t="shared" si="0"/>
        <v>61.454545454545453</v>
      </c>
      <c r="F41" s="24">
        <v>676</v>
      </c>
      <c r="G41" s="28">
        <f t="shared" si="1"/>
        <v>196</v>
      </c>
      <c r="H41" s="27">
        <v>132496</v>
      </c>
      <c r="I41" s="24">
        <v>22</v>
      </c>
      <c r="J41" s="25">
        <f t="shared" si="6"/>
        <v>208.40909090909091</v>
      </c>
      <c r="K41" s="24">
        <v>4585</v>
      </c>
      <c r="L41" s="27">
        <f t="shared" si="2"/>
        <v>195.09552889858233</v>
      </c>
      <c r="M41" s="27">
        <v>894513</v>
      </c>
      <c r="N41" s="24">
        <v>23</v>
      </c>
      <c r="O41" s="25">
        <f t="shared" si="18"/>
        <v>290.6521739130435</v>
      </c>
      <c r="P41" s="24">
        <v>6685</v>
      </c>
      <c r="Q41" s="27">
        <f t="shared" si="19"/>
        <v>195.99177262528048</v>
      </c>
      <c r="R41" s="27">
        <v>1310205</v>
      </c>
      <c r="S41" s="24">
        <v>24</v>
      </c>
      <c r="T41" s="25">
        <f t="shared" si="20"/>
        <v>276.95833333333331</v>
      </c>
      <c r="U41" s="24">
        <v>6647</v>
      </c>
      <c r="V41" s="27">
        <f t="shared" si="21"/>
        <v>196</v>
      </c>
      <c r="W41" s="27">
        <v>1302812</v>
      </c>
      <c r="X41" s="189">
        <v>19</v>
      </c>
      <c r="Y41" s="95">
        <f t="shared" si="8"/>
        <v>315.89473684210526</v>
      </c>
      <c r="Z41" s="189">
        <v>6002</v>
      </c>
      <c r="AA41" s="181">
        <f t="shared" si="9"/>
        <v>196</v>
      </c>
      <c r="AB41" s="181">
        <v>1176392</v>
      </c>
      <c r="AC41" s="7">
        <f>'Factor D Back Up'!D439</f>
        <v>15.592042903467203</v>
      </c>
      <c r="AD41" s="8">
        <f>'Factor D Back Up'!E439</f>
        <v>350.16935805422645</v>
      </c>
      <c r="AE41" s="7">
        <f>'Factor D Back Up'!F439</f>
        <v>5459.8556542610677</v>
      </c>
      <c r="AF41" s="5">
        <f>'Factor D Back Up'!G439</f>
        <v>196</v>
      </c>
      <c r="AG41" s="5">
        <f>'Factor D Back Up'!H439</f>
        <v>1070131.7082351693</v>
      </c>
      <c r="AH41" s="7">
        <f>'Factor D Back Up'!D440</f>
        <v>24</v>
      </c>
      <c r="AI41" s="7">
        <f>'Factor D Back Up'!E440</f>
        <v>365</v>
      </c>
      <c r="AJ41" s="7">
        <f>'Factor D Back Up'!F440</f>
        <v>8760</v>
      </c>
      <c r="AK41" s="7">
        <f>'Factor D Back Up'!G440</f>
        <v>203</v>
      </c>
      <c r="AL41" s="7">
        <f>'Factor D Back Up'!H440</f>
        <v>1778280</v>
      </c>
      <c r="AM41" s="7">
        <f>'Factor D Back Up'!D441</f>
        <v>24</v>
      </c>
      <c r="AN41" s="7">
        <f>'Factor D Back Up'!E441</f>
        <v>365</v>
      </c>
      <c r="AO41" s="7">
        <f>'Factor D Back Up'!F441</f>
        <v>8760</v>
      </c>
      <c r="AP41" s="7">
        <f>'Factor D Back Up'!G441</f>
        <v>221</v>
      </c>
      <c r="AQ41" s="7">
        <f>'Factor D Back Up'!H441</f>
        <v>1935960</v>
      </c>
      <c r="AR41" s="7">
        <f>'Factor D Back Up'!D442</f>
        <v>25</v>
      </c>
      <c r="AS41" s="7">
        <f>'Factor D Back Up'!E442</f>
        <v>365</v>
      </c>
      <c r="AT41" s="7">
        <f>'Factor D Back Up'!F442</f>
        <v>9125</v>
      </c>
      <c r="AU41" s="7">
        <f>'Factor D Back Up'!G442</f>
        <v>221.66299999999998</v>
      </c>
      <c r="AV41" s="7">
        <f>'Factor D Back Up'!H442</f>
        <v>2022674.8749999998</v>
      </c>
      <c r="AW41" s="7">
        <f>'Factor D Back Up'!D443</f>
        <v>25</v>
      </c>
      <c r="AX41" s="7">
        <f>'Factor D Back Up'!E443</f>
        <v>365</v>
      </c>
      <c r="AY41" s="7">
        <f>'Factor D Back Up'!F443</f>
        <v>9125</v>
      </c>
      <c r="AZ41" s="7">
        <f>'Factor D Back Up'!G443</f>
        <v>226.53958599999999</v>
      </c>
      <c r="BA41" s="7">
        <f>'Factor D Back Up'!H443</f>
        <v>2067173.7222499999</v>
      </c>
    </row>
    <row r="42" spans="1:73" s="71" customFormat="1" x14ac:dyDescent="0.25">
      <c r="A42" s="197" t="s">
        <v>211</v>
      </c>
      <c r="B42" s="67" t="s">
        <v>330</v>
      </c>
      <c r="C42" s="67" t="s">
        <v>276</v>
      </c>
      <c r="D42" s="68">
        <v>4</v>
      </c>
      <c r="E42" s="69">
        <f t="shared" ref="E42" si="22">F42/D42</f>
        <v>38.75</v>
      </c>
      <c r="F42" s="68">
        <v>155</v>
      </c>
      <c r="G42" s="70">
        <f t="shared" ref="G42" si="23">H42/F42</f>
        <v>134.89354838709679</v>
      </c>
      <c r="H42" s="70">
        <v>20908.5</v>
      </c>
      <c r="I42" s="68">
        <v>6</v>
      </c>
      <c r="J42" s="69">
        <f>K42/I42</f>
        <v>285.16666666666669</v>
      </c>
      <c r="K42" s="68">
        <v>1711</v>
      </c>
      <c r="L42" s="70">
        <f t="shared" ref="L42" si="24">M42/K42</f>
        <v>99.82856224430158</v>
      </c>
      <c r="M42" s="70">
        <v>170806.67</v>
      </c>
      <c r="N42" s="68">
        <v>7</v>
      </c>
      <c r="O42" s="69">
        <f t="shared" si="18"/>
        <v>286.14285714285717</v>
      </c>
      <c r="P42" s="68">
        <v>2003</v>
      </c>
      <c r="Q42" s="70">
        <f t="shared" si="19"/>
        <v>101.03817274088868</v>
      </c>
      <c r="R42" s="70">
        <v>202379.46000000002</v>
      </c>
      <c r="S42" s="29">
        <v>5</v>
      </c>
      <c r="T42" s="26">
        <f t="shared" si="20"/>
        <v>264.39999999999998</v>
      </c>
      <c r="U42" s="29">
        <v>1322</v>
      </c>
      <c r="V42" s="28">
        <f t="shared" si="21"/>
        <v>94.906172465960665</v>
      </c>
      <c r="W42" s="28">
        <v>125465.95999999999</v>
      </c>
      <c r="X42" s="189">
        <v>0</v>
      </c>
      <c r="Y42" s="95">
        <v>0</v>
      </c>
      <c r="Z42" s="189">
        <v>0</v>
      </c>
      <c r="AA42" s="181">
        <v>0</v>
      </c>
      <c r="AB42" s="181">
        <v>0</v>
      </c>
      <c r="AC42" s="16">
        <f>'Factor D Back Up'!D452</f>
        <v>5</v>
      </c>
      <c r="AD42" s="95">
        <f>'Factor D Back Up'!E452</f>
        <v>247.41984126984124</v>
      </c>
      <c r="AE42" s="16">
        <f>'Factor D Back Up'!F452</f>
        <v>1237.0992063492063</v>
      </c>
      <c r="AF42" s="17">
        <f>'Factor D Back Up'!G452</f>
        <v>500</v>
      </c>
      <c r="AG42" s="17">
        <f>'Factor D Back Up'!H452</f>
        <v>618549.60317460308</v>
      </c>
      <c r="AH42" s="16">
        <f>'Factor D Back Up'!D453</f>
        <v>5</v>
      </c>
      <c r="AI42" s="16">
        <f>'Factor D Back Up'!E453</f>
        <v>237.03650793650789</v>
      </c>
      <c r="AJ42" s="16">
        <f>'Factor D Back Up'!F453</f>
        <v>1185.1825396825395</v>
      </c>
      <c r="AK42" s="16">
        <f>'Factor D Back Up'!G453</f>
        <v>500</v>
      </c>
      <c r="AL42" s="16">
        <f>'Factor D Back Up'!H453</f>
        <v>592591.26984126971</v>
      </c>
      <c r="AM42" s="16">
        <f>'Factor D Back Up'!D454</f>
        <v>3</v>
      </c>
      <c r="AN42" s="16">
        <f>'Factor D Back Up'!E454</f>
        <v>226.65317460317453</v>
      </c>
      <c r="AO42" s="16">
        <f>'Factor D Back Up'!F454</f>
        <v>679.9595238095236</v>
      </c>
      <c r="AP42" s="16">
        <f>'Factor D Back Up'!G454</f>
        <v>500</v>
      </c>
      <c r="AQ42" s="16">
        <f>'Factor D Back Up'!H454</f>
        <v>339979.76190476178</v>
      </c>
      <c r="AR42" s="16">
        <f>'Factor D Back Up'!D455</f>
        <v>3</v>
      </c>
      <c r="AS42" s="16">
        <f>'Factor D Back Up'!E455</f>
        <v>216.26984126984118</v>
      </c>
      <c r="AT42" s="16">
        <f>'Factor D Back Up'!F455</f>
        <v>648.80952380952351</v>
      </c>
      <c r="AU42" s="16">
        <f>'Factor D Back Up'!G455</f>
        <v>501.49999999999994</v>
      </c>
      <c r="AV42" s="16">
        <f>'Factor D Back Up'!H455</f>
        <v>325377.97619047598</v>
      </c>
      <c r="AW42" s="16">
        <f>'Factor D Back Up'!D456</f>
        <v>3</v>
      </c>
      <c r="AX42" s="16">
        <f>'Factor D Back Up'!E456</f>
        <v>205.88650793650783</v>
      </c>
      <c r="AY42" s="16">
        <f>'Factor D Back Up'!F456</f>
        <v>617.65952380952353</v>
      </c>
      <c r="AZ42" s="16">
        <f>'Factor D Back Up'!G456</f>
        <v>512.5329999999999</v>
      </c>
      <c r="BA42" s="16">
        <f>'Factor D Back Up'!H456</f>
        <v>316570.88871666649</v>
      </c>
      <c r="BB42" s="96"/>
      <c r="BC42" s="96"/>
      <c r="BD42" s="96"/>
      <c r="BE42" s="96"/>
      <c r="BF42" s="96"/>
      <c r="BG42" s="96"/>
      <c r="BH42" s="96"/>
      <c r="BI42" s="96"/>
      <c r="BJ42" s="96"/>
      <c r="BK42" s="96"/>
      <c r="BL42" s="96"/>
      <c r="BM42" s="96"/>
      <c r="BN42" s="96"/>
      <c r="BO42" s="96"/>
      <c r="BP42" s="96"/>
      <c r="BQ42" s="96"/>
      <c r="BR42" s="96"/>
      <c r="BS42" s="96"/>
      <c r="BT42" s="96"/>
      <c r="BU42" s="96"/>
    </row>
    <row r="43" spans="1:73" x14ac:dyDescent="0.25">
      <c r="A43" s="197" t="s">
        <v>238</v>
      </c>
      <c r="B43" s="2" t="s">
        <v>277</v>
      </c>
      <c r="C43" s="2" t="s">
        <v>278</v>
      </c>
      <c r="D43" s="24">
        <v>0</v>
      </c>
      <c r="E43" s="25">
        <v>0</v>
      </c>
      <c r="F43" s="24">
        <v>0</v>
      </c>
      <c r="G43" s="28">
        <v>0</v>
      </c>
      <c r="H43" s="27">
        <v>0</v>
      </c>
      <c r="I43" s="24">
        <v>2</v>
      </c>
      <c r="J43" s="25">
        <f t="shared" si="6"/>
        <v>1</v>
      </c>
      <c r="K43" s="24">
        <v>2</v>
      </c>
      <c r="L43" s="27">
        <f t="shared" si="2"/>
        <v>5000</v>
      </c>
      <c r="M43" s="27">
        <v>10000</v>
      </c>
      <c r="N43" s="24">
        <v>0</v>
      </c>
      <c r="O43" s="25">
        <v>0</v>
      </c>
      <c r="P43" s="24">
        <v>0</v>
      </c>
      <c r="Q43" s="27">
        <v>0</v>
      </c>
      <c r="R43" s="27">
        <v>0</v>
      </c>
      <c r="S43" s="24">
        <v>1</v>
      </c>
      <c r="T43" s="25">
        <f t="shared" ref="T43:T78" si="25">U43/S43</f>
        <v>1</v>
      </c>
      <c r="U43" s="24">
        <v>1</v>
      </c>
      <c r="V43" s="27">
        <f t="shared" ref="V43:V78" si="26">W43/U43</f>
        <v>5000</v>
      </c>
      <c r="W43" s="27">
        <v>5000</v>
      </c>
      <c r="X43" s="189">
        <v>2</v>
      </c>
      <c r="Y43" s="95">
        <f t="shared" si="8"/>
        <v>1</v>
      </c>
      <c r="Z43" s="189">
        <v>2</v>
      </c>
      <c r="AA43" s="181">
        <f t="shared" si="9"/>
        <v>5000</v>
      </c>
      <c r="AB43" s="181">
        <v>10000</v>
      </c>
      <c r="AC43" s="7">
        <f>'Factor D Back Up'!D465</f>
        <v>2</v>
      </c>
      <c r="AD43" s="8">
        <f>'Factor D Back Up'!E465</f>
        <v>1</v>
      </c>
      <c r="AE43" s="7">
        <f>'Factor D Back Up'!F465</f>
        <v>2</v>
      </c>
      <c r="AF43" s="5">
        <f>'Factor D Back Up'!G465</f>
        <v>5000</v>
      </c>
      <c r="AG43" s="5">
        <f>'Factor D Back Up'!H465</f>
        <v>10000</v>
      </c>
      <c r="AH43" s="7">
        <f>'Factor D Back Up'!D466</f>
        <v>2</v>
      </c>
      <c r="AI43" s="7">
        <f>'Factor D Back Up'!E466</f>
        <v>1</v>
      </c>
      <c r="AJ43" s="7">
        <f>'Factor D Back Up'!F466</f>
        <v>2</v>
      </c>
      <c r="AK43" s="7">
        <f>'Factor D Back Up'!G466</f>
        <v>5000</v>
      </c>
      <c r="AL43" s="7">
        <f>'Factor D Back Up'!H466</f>
        <v>10000</v>
      </c>
      <c r="AM43" s="7">
        <f>'Factor D Back Up'!D467</f>
        <v>2</v>
      </c>
      <c r="AN43" s="7">
        <f>'Factor D Back Up'!E467</f>
        <v>1</v>
      </c>
      <c r="AO43" s="7">
        <f>'Factor D Back Up'!F467</f>
        <v>2</v>
      </c>
      <c r="AP43" s="7">
        <f>'Factor D Back Up'!G467</f>
        <v>5000</v>
      </c>
      <c r="AQ43" s="7">
        <f>'Factor D Back Up'!H467</f>
        <v>10000</v>
      </c>
      <c r="AR43" s="7">
        <f>'Factor D Back Up'!D468</f>
        <v>2</v>
      </c>
      <c r="AS43" s="7">
        <f>'Factor D Back Up'!E468</f>
        <v>1</v>
      </c>
      <c r="AT43" s="7">
        <f>'Factor D Back Up'!F468</f>
        <v>2</v>
      </c>
      <c r="AU43" s="7">
        <f>'Factor D Back Up'!G468</f>
        <v>5000</v>
      </c>
      <c r="AV43" s="7">
        <f>'Factor D Back Up'!H468</f>
        <v>10000</v>
      </c>
      <c r="AW43" s="7">
        <f>'Factor D Back Up'!D469</f>
        <v>2</v>
      </c>
      <c r="AX43" s="7">
        <f>'Factor D Back Up'!E469</f>
        <v>1</v>
      </c>
      <c r="AY43" s="7">
        <f>'Factor D Back Up'!F469</f>
        <v>2</v>
      </c>
      <c r="AZ43" s="7">
        <f>'Factor D Back Up'!G469</f>
        <v>5000</v>
      </c>
      <c r="BA43" s="7">
        <f>'Factor D Back Up'!H469</f>
        <v>10000</v>
      </c>
    </row>
    <row r="44" spans="1:73" x14ac:dyDescent="0.25">
      <c r="A44" s="197" t="s">
        <v>239</v>
      </c>
      <c r="B44" s="2" t="s">
        <v>279</v>
      </c>
      <c r="C44" s="2" t="s">
        <v>298</v>
      </c>
      <c r="D44" s="24">
        <v>273</v>
      </c>
      <c r="E44" s="25">
        <f t="shared" si="0"/>
        <v>3401.1831501831502</v>
      </c>
      <c r="F44" s="24">
        <v>928523</v>
      </c>
      <c r="G44" s="28">
        <f t="shared" si="1"/>
        <v>3.9497829348330624</v>
      </c>
      <c r="H44" s="27">
        <v>3667464.3</v>
      </c>
      <c r="I44" s="24">
        <v>294</v>
      </c>
      <c r="J44" s="25">
        <f t="shared" si="6"/>
        <v>3580.0204081632655</v>
      </c>
      <c r="K44" s="24">
        <v>1052526</v>
      </c>
      <c r="L44" s="27">
        <f t="shared" si="2"/>
        <v>3.9475268544435007</v>
      </c>
      <c r="M44" s="27">
        <v>4154874.65</v>
      </c>
      <c r="N44" s="24">
        <v>420</v>
      </c>
      <c r="O44" s="25">
        <f t="shared" si="18"/>
        <v>3091.0880952380953</v>
      </c>
      <c r="P44" s="24">
        <v>1298257</v>
      </c>
      <c r="Q44" s="27">
        <f t="shared" si="19"/>
        <v>3.9460827478688709</v>
      </c>
      <c r="R44" s="27">
        <v>5123029.549999997</v>
      </c>
      <c r="S44" s="24">
        <v>525</v>
      </c>
      <c r="T44" s="25">
        <f t="shared" si="25"/>
        <v>3132.9942857142855</v>
      </c>
      <c r="U44" s="24">
        <v>1644822</v>
      </c>
      <c r="V44" s="27">
        <f t="shared" si="26"/>
        <v>3.9481770550247961</v>
      </c>
      <c r="W44" s="27">
        <v>6494048.4799999949</v>
      </c>
      <c r="X44" s="189">
        <v>558</v>
      </c>
      <c r="Y44" s="95">
        <f t="shared" si="8"/>
        <v>3514.1917562724016</v>
      </c>
      <c r="Z44" s="189">
        <v>1960919</v>
      </c>
      <c r="AA44" s="181">
        <f t="shared" si="9"/>
        <v>3.9494048963776676</v>
      </c>
      <c r="AB44" s="181">
        <v>7744463.0999999996</v>
      </c>
      <c r="AC44" s="7">
        <f>'Factor D Back Up'!D478</f>
        <v>790</v>
      </c>
      <c r="AD44" s="8">
        <f>'Factor D Back Up'!E478</f>
        <v>3669.1950401092336</v>
      </c>
      <c r="AE44" s="7">
        <f>'Factor D Back Up'!F478</f>
        <v>2898664.0816862946</v>
      </c>
      <c r="AF44" s="5">
        <f>'Factor D Back Up'!G478</f>
        <v>3.8</v>
      </c>
      <c r="AG44" s="5">
        <f>'Factor D Back Up'!H478</f>
        <v>11014923.510407919</v>
      </c>
      <c r="AH44" s="7">
        <f>'Factor D Back Up'!D479</f>
        <v>814.81155778894458</v>
      </c>
      <c r="AI44" s="7">
        <f>'Factor D Back Up'!E479</f>
        <v>3880.7468706263862</v>
      </c>
      <c r="AJ44" s="7">
        <f>'Factor D Back Up'!F479</f>
        <v>3162077.4030396575</v>
      </c>
      <c r="AK44" s="7">
        <f>'Factor D Back Up'!G479</f>
        <v>3.8</v>
      </c>
      <c r="AL44" s="7">
        <f>'Factor D Back Up'!H479</f>
        <v>12015894.131550698</v>
      </c>
      <c r="AM44" s="7">
        <f>'Factor D Back Up'!D480</f>
        <v>924</v>
      </c>
      <c r="AN44" s="7">
        <f>'Factor D Back Up'!E480</f>
        <v>4220</v>
      </c>
      <c r="AO44" s="7">
        <f>'Factor D Back Up'!F480</f>
        <v>3899280</v>
      </c>
      <c r="AP44" s="7">
        <f>'Factor D Back Up'!G480</f>
        <v>5.43</v>
      </c>
      <c r="AQ44" s="7">
        <f>'Factor D Back Up'!H480</f>
        <v>21173090.399999999</v>
      </c>
      <c r="AR44" s="7">
        <f>'Factor D Back Up'!D481</f>
        <v>875</v>
      </c>
      <c r="AS44" s="7">
        <f>'Factor D Back Up'!E481</f>
        <v>4220</v>
      </c>
      <c r="AT44" s="7">
        <f>'Factor D Back Up'!F481</f>
        <v>3692500</v>
      </c>
      <c r="AU44" s="7">
        <f>'Factor D Back Up'!G481</f>
        <v>5.4462899999999994</v>
      </c>
      <c r="AV44" s="7">
        <f>'Factor D Back Up'!H481</f>
        <v>20110425.824999999</v>
      </c>
      <c r="AW44" s="7">
        <f>'Factor D Back Up'!D482</f>
        <v>825</v>
      </c>
      <c r="AX44" s="7">
        <f>'Factor D Back Up'!E482</f>
        <v>4220</v>
      </c>
      <c r="AY44" s="7">
        <f>'Factor D Back Up'!F482</f>
        <v>3481500</v>
      </c>
      <c r="AZ44" s="7">
        <f>'Factor D Back Up'!G482</f>
        <v>5.5661083799999993</v>
      </c>
      <c r="BA44" s="7">
        <f>'Factor D Back Up'!H482</f>
        <v>19378406.324969996</v>
      </c>
    </row>
    <row r="45" spans="1:73" x14ac:dyDescent="0.25">
      <c r="A45" s="197" t="s">
        <v>240</v>
      </c>
      <c r="B45" s="2" t="s">
        <v>279</v>
      </c>
      <c r="C45" s="2" t="s">
        <v>298</v>
      </c>
      <c r="D45" s="24">
        <v>20</v>
      </c>
      <c r="E45" s="25">
        <f t="shared" si="0"/>
        <v>1578.05</v>
      </c>
      <c r="F45" s="24">
        <v>31561</v>
      </c>
      <c r="G45" s="28">
        <f t="shared" si="1"/>
        <v>7.8994201704635474</v>
      </c>
      <c r="H45" s="27">
        <v>249313.6</v>
      </c>
      <c r="I45" s="24">
        <v>37</v>
      </c>
      <c r="J45" s="25">
        <f t="shared" si="6"/>
        <v>3167.8378378378379</v>
      </c>
      <c r="K45" s="24">
        <v>117210</v>
      </c>
      <c r="L45" s="27">
        <f t="shared" si="2"/>
        <v>7.7862830816483237</v>
      </c>
      <c r="M45" s="27">
        <v>912630.24</v>
      </c>
      <c r="N45" s="24">
        <v>54</v>
      </c>
      <c r="O45" s="25">
        <f t="shared" si="18"/>
        <v>3198.2407407407409</v>
      </c>
      <c r="P45" s="24">
        <v>172705</v>
      </c>
      <c r="Q45" s="27">
        <f t="shared" si="19"/>
        <v>7.8587217509626255</v>
      </c>
      <c r="R45" s="27">
        <v>1357240.5400000003</v>
      </c>
      <c r="S45" s="24">
        <v>68</v>
      </c>
      <c r="T45" s="25">
        <f t="shared" si="25"/>
        <v>2909.5</v>
      </c>
      <c r="U45" s="24">
        <v>197846</v>
      </c>
      <c r="V45" s="27">
        <f t="shared" si="26"/>
        <v>7.7398303225741216</v>
      </c>
      <c r="W45" s="27">
        <v>1531294.4699999997</v>
      </c>
      <c r="X45" s="189">
        <v>75</v>
      </c>
      <c r="Y45" s="95">
        <f t="shared" si="8"/>
        <v>3377.8266666666668</v>
      </c>
      <c r="Z45" s="189">
        <v>253337</v>
      </c>
      <c r="AA45" s="181">
        <f t="shared" si="9"/>
        <v>7.6864311963905783</v>
      </c>
      <c r="AB45" s="181">
        <v>1947257.42</v>
      </c>
      <c r="AC45" s="7">
        <f>'Factor D Back Up'!D491</f>
        <v>93</v>
      </c>
      <c r="AD45" s="8">
        <f>'Factor D Back Up'!E491</f>
        <v>3289.4494494494497</v>
      </c>
      <c r="AE45" s="7">
        <f>'Factor D Back Up'!F491</f>
        <v>305918.79879879882</v>
      </c>
      <c r="AF45" s="5">
        <f>'Factor D Back Up'!G491</f>
        <v>6.77</v>
      </c>
      <c r="AG45" s="5">
        <f>'Factor D Back Up'!H491</f>
        <v>2071070.2678678678</v>
      </c>
      <c r="AH45" s="7">
        <f>'Factor D Back Up'!D492</f>
        <v>80</v>
      </c>
      <c r="AI45" s="7">
        <f>'Factor D Back Up'!E492</f>
        <v>3319.8523523523527</v>
      </c>
      <c r="AJ45" s="7">
        <f>'Factor D Back Up'!F492</f>
        <v>265588.18818818824</v>
      </c>
      <c r="AK45" s="7">
        <f>'Factor D Back Up'!G492</f>
        <v>6.67</v>
      </c>
      <c r="AL45" s="7">
        <f>'Factor D Back Up'!H492</f>
        <v>1771473.2152152155</v>
      </c>
      <c r="AM45" s="7">
        <f>'Factor D Back Up'!D493</f>
        <v>80</v>
      </c>
      <c r="AN45" s="7">
        <f>'Factor D Back Up'!E493</f>
        <v>3350.2552552552556</v>
      </c>
      <c r="AO45" s="7">
        <f>'Factor D Back Up'!F493</f>
        <v>268020.42042042047</v>
      </c>
      <c r="AP45" s="7">
        <f>'Factor D Back Up'!G493</f>
        <v>10.28</v>
      </c>
      <c r="AQ45" s="7">
        <f>'Factor D Back Up'!H493</f>
        <v>2755249.9219219224</v>
      </c>
      <c r="AR45" s="7">
        <f>'Factor D Back Up'!D494</f>
        <v>80</v>
      </c>
      <c r="AS45" s="7">
        <f>'Factor D Back Up'!E494</f>
        <v>3380.6581581581586</v>
      </c>
      <c r="AT45" s="7">
        <f>'Factor D Back Up'!F494</f>
        <v>270452.6526526527</v>
      </c>
      <c r="AU45" s="7">
        <f>'Factor D Back Up'!G494</f>
        <v>10.310839999999999</v>
      </c>
      <c r="AV45" s="7">
        <f>'Factor D Back Up'!H494</f>
        <v>2788594.0290770773</v>
      </c>
      <c r="AW45" s="7">
        <f>'Factor D Back Up'!D495</f>
        <v>80</v>
      </c>
      <c r="AX45" s="7">
        <f>'Factor D Back Up'!E495</f>
        <v>3411.0610610610615</v>
      </c>
      <c r="AY45" s="7">
        <f>'Factor D Back Up'!F495</f>
        <v>272884.88488488493</v>
      </c>
      <c r="AZ45" s="7">
        <f>'Factor D Back Up'!G495</f>
        <v>10.537678479999999</v>
      </c>
      <c r="BA45" s="7">
        <f>'Factor D Back Up'!H495</f>
        <v>2875573.178968729</v>
      </c>
    </row>
    <row r="46" spans="1:73" x14ac:dyDescent="0.25">
      <c r="A46" s="197" t="s">
        <v>241</v>
      </c>
      <c r="B46" s="2"/>
      <c r="C46" s="2" t="s">
        <v>298</v>
      </c>
      <c r="D46" s="24">
        <v>375</v>
      </c>
      <c r="E46" s="25">
        <f t="shared" si="0"/>
        <v>2661.1573333333336</v>
      </c>
      <c r="F46" s="24">
        <v>997934</v>
      </c>
      <c r="G46" s="28">
        <f t="shared" si="1"/>
        <v>3.9310936695212306</v>
      </c>
      <c r="H46" s="27">
        <v>3922972.03</v>
      </c>
      <c r="I46" s="24">
        <v>423</v>
      </c>
      <c r="J46" s="25">
        <f t="shared" si="6"/>
        <v>3240.078014184397</v>
      </c>
      <c r="K46" s="24">
        <v>1370553</v>
      </c>
      <c r="L46" s="27">
        <f t="shared" si="2"/>
        <v>3.9175328206935451</v>
      </c>
      <c r="M46" s="27">
        <v>5369186.3600000003</v>
      </c>
      <c r="N46" s="24">
        <v>436</v>
      </c>
      <c r="O46" s="25">
        <f t="shared" si="18"/>
        <v>3145.7087155963304</v>
      </c>
      <c r="P46" s="24">
        <v>1371529</v>
      </c>
      <c r="Q46" s="27">
        <f t="shared" si="19"/>
        <v>3.9484665143792075</v>
      </c>
      <c r="R46" s="27">
        <v>5415436.3300000001</v>
      </c>
      <c r="S46" s="24">
        <v>468</v>
      </c>
      <c r="T46" s="25">
        <f t="shared" si="25"/>
        <v>2912.4555555555553</v>
      </c>
      <c r="U46" s="24">
        <v>1363029.2</v>
      </c>
      <c r="V46" s="27">
        <f t="shared" si="26"/>
        <v>3.9487142388438925</v>
      </c>
      <c r="W46" s="27">
        <v>5382212.8099999996</v>
      </c>
      <c r="X46" s="189">
        <v>518</v>
      </c>
      <c r="Y46" s="95">
        <f t="shared" si="8"/>
        <v>3054.6119884169884</v>
      </c>
      <c r="Z46" s="189">
        <v>1582289.01</v>
      </c>
      <c r="AA46" s="181">
        <f t="shared" si="9"/>
        <v>3.9467115871581515</v>
      </c>
      <c r="AB46" s="181">
        <v>6244838.3700000001</v>
      </c>
      <c r="AC46" s="7">
        <f>'Factor D Back Up'!D504</f>
        <v>338</v>
      </c>
      <c r="AD46" s="8">
        <f>'Factor D Back Up'!E504</f>
        <v>1296</v>
      </c>
      <c r="AE46" s="7">
        <f>'Factor D Back Up'!F504</f>
        <v>438048</v>
      </c>
      <c r="AF46" s="5">
        <f>'Factor D Back Up'!G504</f>
        <v>3.8</v>
      </c>
      <c r="AG46" s="5">
        <f>'Factor D Back Up'!H504</f>
        <v>1664582.4</v>
      </c>
      <c r="AH46" s="7">
        <f>'Factor D Back Up'!D505</f>
        <v>350</v>
      </c>
      <c r="AI46" s="7">
        <f>'Factor D Back Up'!E505</f>
        <v>1500</v>
      </c>
      <c r="AJ46" s="7">
        <f>'Factor D Back Up'!F505</f>
        <v>525000</v>
      </c>
      <c r="AK46" s="7">
        <f>'Factor D Back Up'!G505</f>
        <v>3.42</v>
      </c>
      <c r="AL46" s="7">
        <f>'Factor D Back Up'!H505</f>
        <v>1795500</v>
      </c>
      <c r="AM46" s="7">
        <f>'Factor D Back Up'!D506</f>
        <v>386</v>
      </c>
      <c r="AN46" s="7">
        <f>'Factor D Back Up'!E506</f>
        <v>1120</v>
      </c>
      <c r="AO46" s="7">
        <f>'Factor D Back Up'!F506</f>
        <v>432320</v>
      </c>
      <c r="AP46" s="7">
        <f>'Factor D Back Up'!G506</f>
        <v>4.68</v>
      </c>
      <c r="AQ46" s="7">
        <f>'Factor D Back Up'!H506</f>
        <v>2023257.5999999999</v>
      </c>
      <c r="AR46" s="7">
        <f>'Factor D Back Up'!D507</f>
        <v>380</v>
      </c>
      <c r="AS46" s="7">
        <f>'Factor D Back Up'!E507</f>
        <v>1120</v>
      </c>
      <c r="AT46" s="7">
        <f>'Factor D Back Up'!F507</f>
        <v>425600</v>
      </c>
      <c r="AU46" s="7">
        <f>'Factor D Back Up'!G507</f>
        <v>4.6940399999999993</v>
      </c>
      <c r="AV46" s="7">
        <f>'Factor D Back Up'!H507</f>
        <v>1997783.4239999996</v>
      </c>
      <c r="AW46" s="7">
        <f>'Factor D Back Up'!D508</f>
        <v>380</v>
      </c>
      <c r="AX46" s="7">
        <f>'Factor D Back Up'!E508</f>
        <v>1120</v>
      </c>
      <c r="AY46" s="7">
        <f>'Factor D Back Up'!F508</f>
        <v>425600</v>
      </c>
      <c r="AZ46" s="7">
        <f>'Factor D Back Up'!G508</f>
        <v>4.7973088799999992</v>
      </c>
      <c r="BA46" s="7">
        <f>'Factor D Back Up'!H508</f>
        <v>2041734.6593279997</v>
      </c>
    </row>
    <row r="47" spans="1:73" x14ac:dyDescent="0.25">
      <c r="A47" s="197" t="s">
        <v>242</v>
      </c>
      <c r="B47" s="2" t="s">
        <v>270</v>
      </c>
      <c r="C47" s="2" t="s">
        <v>298</v>
      </c>
      <c r="D47" s="24">
        <v>80</v>
      </c>
      <c r="E47" s="25">
        <f t="shared" si="0"/>
        <v>1068.5999999999999</v>
      </c>
      <c r="F47" s="24">
        <v>85488</v>
      </c>
      <c r="G47" s="28">
        <f t="shared" si="1"/>
        <v>10.126406981096762</v>
      </c>
      <c r="H47" s="27">
        <v>865686.28</v>
      </c>
      <c r="I47" s="24">
        <v>90</v>
      </c>
      <c r="J47" s="25">
        <f t="shared" si="6"/>
        <v>1654.8777777777777</v>
      </c>
      <c r="K47" s="24">
        <v>148939</v>
      </c>
      <c r="L47" s="27">
        <f t="shared" si="2"/>
        <v>10.367186499170803</v>
      </c>
      <c r="M47" s="27">
        <v>1544078.3900000001</v>
      </c>
      <c r="N47" s="24">
        <v>79</v>
      </c>
      <c r="O47" s="25">
        <f t="shared" si="18"/>
        <v>1554.8354430379748</v>
      </c>
      <c r="P47" s="24">
        <v>122832</v>
      </c>
      <c r="Q47" s="27">
        <f t="shared" si="19"/>
        <v>10.634712941253092</v>
      </c>
      <c r="R47" s="27">
        <v>1306283.0599999998</v>
      </c>
      <c r="S47" s="24">
        <v>56</v>
      </c>
      <c r="T47" s="25">
        <f t="shared" si="25"/>
        <v>1410.0714285714287</v>
      </c>
      <c r="U47" s="24">
        <v>78964</v>
      </c>
      <c r="V47" s="27">
        <f t="shared" si="26"/>
        <v>10.598131806899346</v>
      </c>
      <c r="W47" s="27">
        <v>836870.88</v>
      </c>
      <c r="X47" s="189">
        <v>15</v>
      </c>
      <c r="Y47" s="95">
        <f t="shared" si="8"/>
        <v>275.13333333333333</v>
      </c>
      <c r="Z47" s="189">
        <v>4127</v>
      </c>
      <c r="AA47" s="181">
        <f t="shared" si="9"/>
        <v>10.701228495275018</v>
      </c>
      <c r="AB47" s="181">
        <v>44163.97</v>
      </c>
      <c r="AC47" s="7">
        <f>'Factor D Back Up'!D517</f>
        <v>25</v>
      </c>
      <c r="AD47" s="8">
        <f>'Factor D Back Up'!E517</f>
        <v>275.13333333333333</v>
      </c>
      <c r="AE47" s="7">
        <f>'Factor D Back Up'!F517</f>
        <v>6878.333333333333</v>
      </c>
      <c r="AF47" s="5">
        <f>'Factor D Back Up'!G517</f>
        <v>10.67</v>
      </c>
      <c r="AG47" s="5">
        <f>'Factor D Back Up'!H517</f>
        <v>73391.816666666666</v>
      </c>
      <c r="AH47" s="7">
        <f>'Factor D Back Up'!D518</f>
        <v>25.785175879396981</v>
      </c>
      <c r="AI47" s="7">
        <f>'Factor D Back Up'!E518</f>
        <v>275.13333333333333</v>
      </c>
      <c r="AJ47" s="7">
        <f>'Factor D Back Up'!F518</f>
        <v>7094.3613902847555</v>
      </c>
      <c r="AK47" s="7">
        <f>'Factor D Back Up'!G518</f>
        <v>11.75</v>
      </c>
      <c r="AL47" s="7">
        <f>'Factor D Back Up'!H518</f>
        <v>83358.746335845877</v>
      </c>
      <c r="AM47" s="7">
        <f>'Factor D Back Up'!D519</f>
        <v>5</v>
      </c>
      <c r="AN47" s="7">
        <f>'Factor D Back Up'!E519</f>
        <v>275.13333333333333</v>
      </c>
      <c r="AO47" s="7">
        <f>'Factor D Back Up'!F519</f>
        <v>1375.6666666666665</v>
      </c>
      <c r="AP47" s="7">
        <f>'Factor D Back Up'!G519</f>
        <v>11.86</v>
      </c>
      <c r="AQ47" s="7">
        <f>'Factor D Back Up'!H519</f>
        <v>16315.406666666664</v>
      </c>
      <c r="AR47" s="7">
        <f>'Factor D Back Up'!D520</f>
        <v>10</v>
      </c>
      <c r="AS47" s="7">
        <f>'Factor D Back Up'!E520</f>
        <v>275.13333333333333</v>
      </c>
      <c r="AT47" s="7">
        <f>'Factor D Back Up'!F520</f>
        <v>2751.333333333333</v>
      </c>
      <c r="AU47" s="7">
        <f>'Factor D Back Up'!G520</f>
        <v>11.895579999999999</v>
      </c>
      <c r="AV47" s="7">
        <f>'Factor D Back Up'!H520</f>
        <v>32728.705773333328</v>
      </c>
      <c r="AW47" s="7">
        <f>'Factor D Back Up'!D521</f>
        <v>10.174216027874564</v>
      </c>
      <c r="AX47" s="7">
        <f>'Factor D Back Up'!E521</f>
        <v>275.13333333333333</v>
      </c>
      <c r="AY47" s="7">
        <f>'Factor D Back Up'!F521</f>
        <v>2799.265969802555</v>
      </c>
      <c r="AZ47" s="7">
        <f>'Factor D Back Up'!G521</f>
        <v>12.157282759999999</v>
      </c>
      <c r="BA47" s="7">
        <f>'Factor D Back Up'!H521</f>
        <v>34031.467915335277</v>
      </c>
    </row>
    <row r="48" spans="1:73" x14ac:dyDescent="0.25">
      <c r="A48" s="197" t="s">
        <v>243</v>
      </c>
      <c r="B48" s="2" t="s">
        <v>270</v>
      </c>
      <c r="C48" s="2" t="s">
        <v>298</v>
      </c>
      <c r="D48" s="24">
        <v>17</v>
      </c>
      <c r="E48" s="25">
        <f t="shared" si="0"/>
        <v>1578.1176470588234</v>
      </c>
      <c r="F48" s="24">
        <v>26828</v>
      </c>
      <c r="G48" s="28">
        <f t="shared" si="1"/>
        <v>6.3265647830624712</v>
      </c>
      <c r="H48" s="27">
        <v>169729.08</v>
      </c>
      <c r="I48" s="24">
        <v>10</v>
      </c>
      <c r="J48" s="25">
        <f t="shared" si="6"/>
        <v>2064.1</v>
      </c>
      <c r="K48" s="24">
        <v>20641</v>
      </c>
      <c r="L48" s="27">
        <f t="shared" si="2"/>
        <v>6.3155026403759509</v>
      </c>
      <c r="M48" s="27">
        <v>130358.29000000001</v>
      </c>
      <c r="N48" s="24">
        <v>5</v>
      </c>
      <c r="O48" s="25">
        <f t="shared" si="18"/>
        <v>2730</v>
      </c>
      <c r="P48" s="24">
        <v>13650</v>
      </c>
      <c r="Q48" s="27">
        <f t="shared" si="19"/>
        <v>6.3285816849816845</v>
      </c>
      <c r="R48" s="27">
        <v>86385.14</v>
      </c>
      <c r="S48" s="24">
        <v>7</v>
      </c>
      <c r="T48" s="25">
        <f t="shared" si="25"/>
        <v>1218.2857142857142</v>
      </c>
      <c r="U48" s="24">
        <v>8528</v>
      </c>
      <c r="V48" s="27">
        <f t="shared" si="26"/>
        <v>6.2811421200750459</v>
      </c>
      <c r="W48" s="27">
        <v>53565.579999999994</v>
      </c>
      <c r="X48" s="189">
        <v>5</v>
      </c>
      <c r="Y48" s="95">
        <f t="shared" si="8"/>
        <v>416</v>
      </c>
      <c r="Z48" s="189">
        <v>2080</v>
      </c>
      <c r="AA48" s="181">
        <f t="shared" si="9"/>
        <v>6.3234615384615385</v>
      </c>
      <c r="AB48" s="181">
        <v>13152.8</v>
      </c>
      <c r="AC48" s="7">
        <f>'Factor D Back Up'!D530</f>
        <v>5.1621271076523998</v>
      </c>
      <c r="AD48" s="8">
        <f>'Factor D Back Up'!E530</f>
        <v>275.13333333333333</v>
      </c>
      <c r="AE48" s="7">
        <f>'Factor D Back Up'!F530</f>
        <v>1420.2732382187635</v>
      </c>
      <c r="AF48" s="5">
        <f>'Factor D Back Up'!G530</f>
        <v>6.33</v>
      </c>
      <c r="AG48" s="5">
        <f>'Factor D Back Up'!H530</f>
        <v>8990.3295979247723</v>
      </c>
      <c r="AH48" s="7">
        <f>'Factor D Back Up'!D531</f>
        <v>5.3242542153047987</v>
      </c>
      <c r="AI48" s="7">
        <f>'Factor D Back Up'!E531</f>
        <v>275.13333333333333</v>
      </c>
      <c r="AJ48" s="7">
        <f>'Factor D Back Up'!F531</f>
        <v>1464.8798097708602</v>
      </c>
      <c r="AK48" s="7">
        <f>'Factor D Back Up'!G531</f>
        <v>7.12</v>
      </c>
      <c r="AL48" s="7">
        <f>'Factor D Back Up'!H531</f>
        <v>10429.944245568526</v>
      </c>
      <c r="AM48" s="7">
        <f>'Factor D Back Up'!D532</f>
        <v>5</v>
      </c>
      <c r="AN48" s="7">
        <f>'Factor D Back Up'!E532</f>
        <v>275.13333333333333</v>
      </c>
      <c r="AO48" s="7">
        <f>'Factor D Back Up'!F532</f>
        <v>1375.6666666666665</v>
      </c>
      <c r="AP48" s="7">
        <f>'Factor D Back Up'!G532</f>
        <v>7.14</v>
      </c>
      <c r="AQ48" s="7">
        <f>'Factor D Back Up'!H532</f>
        <v>9822.2599999999984</v>
      </c>
      <c r="AR48" s="7">
        <f>'Factor D Back Up'!D533</f>
        <v>10</v>
      </c>
      <c r="AS48" s="7">
        <f>'Factor D Back Up'!E533</f>
        <v>275.13333333333333</v>
      </c>
      <c r="AT48" s="7">
        <f>'Factor D Back Up'!F533</f>
        <v>2751.333333333333</v>
      </c>
      <c r="AU48" s="7">
        <f>'Factor D Back Up'!G533</f>
        <v>7.1614199999999988</v>
      </c>
      <c r="AV48" s="7">
        <f>'Factor D Back Up'!H533</f>
        <v>19703.453559999994</v>
      </c>
      <c r="AW48" s="7">
        <f>'Factor D Back Up'!D534</f>
        <v>10.174216027874564</v>
      </c>
      <c r="AX48" s="7">
        <f>'Factor D Back Up'!E534</f>
        <v>275.13333333333333</v>
      </c>
      <c r="AY48" s="7">
        <f>'Factor D Back Up'!F534</f>
        <v>2799.265969802555</v>
      </c>
      <c r="AZ48" s="7">
        <f>'Factor D Back Up'!G534</f>
        <v>7.3189712399999989</v>
      </c>
      <c r="BA48" s="7">
        <f>'Factor D Back Up'!H534</f>
        <v>20487.747126095604</v>
      </c>
    </row>
    <row r="49" spans="1:53" x14ac:dyDescent="0.25">
      <c r="A49" s="197" t="s">
        <v>244</v>
      </c>
      <c r="B49" s="2" t="s">
        <v>330</v>
      </c>
      <c r="C49" s="2" t="s">
        <v>298</v>
      </c>
      <c r="D49" s="24">
        <v>36</v>
      </c>
      <c r="E49" s="25">
        <f t="shared" si="0"/>
        <v>1321.1944444444443</v>
      </c>
      <c r="F49" s="24">
        <v>47563</v>
      </c>
      <c r="G49" s="28">
        <f t="shared" si="1"/>
        <v>10.719000693816623</v>
      </c>
      <c r="H49" s="27">
        <v>509827.83</v>
      </c>
      <c r="I49" s="24">
        <v>75</v>
      </c>
      <c r="J49" s="25">
        <f t="shared" si="6"/>
        <v>2013.72</v>
      </c>
      <c r="K49" s="24">
        <v>151029</v>
      </c>
      <c r="L49" s="27">
        <f t="shared" si="2"/>
        <v>10.678877632772513</v>
      </c>
      <c r="M49" s="27">
        <v>1612820.21</v>
      </c>
      <c r="N49" s="24">
        <v>73</v>
      </c>
      <c r="O49" s="25">
        <f t="shared" si="18"/>
        <v>2421.8904109589039</v>
      </c>
      <c r="P49" s="24">
        <v>176798</v>
      </c>
      <c r="Q49" s="27">
        <f t="shared" si="19"/>
        <v>10.623871254199708</v>
      </c>
      <c r="R49" s="27">
        <v>1878279.19</v>
      </c>
      <c r="S49" s="24">
        <v>63</v>
      </c>
      <c r="T49" s="25">
        <f t="shared" si="25"/>
        <v>1168.936507936508</v>
      </c>
      <c r="U49" s="24">
        <v>73643</v>
      </c>
      <c r="V49" s="27">
        <f t="shared" si="26"/>
        <v>10.696424914791629</v>
      </c>
      <c r="W49" s="27">
        <v>787716.82</v>
      </c>
      <c r="X49" s="189">
        <v>39</v>
      </c>
      <c r="Y49" s="95">
        <f t="shared" si="8"/>
        <v>352.41025641025641</v>
      </c>
      <c r="Z49" s="189">
        <v>13744</v>
      </c>
      <c r="AA49" s="181">
        <f t="shared" si="9"/>
        <v>10.499531431897555</v>
      </c>
      <c r="AB49" s="181">
        <v>144305.56</v>
      </c>
      <c r="AC49" s="7">
        <f>'Factor D Back Up'!D543</f>
        <v>40.264591439688722</v>
      </c>
      <c r="AD49" s="8">
        <f>'Factor D Back Up'!E543</f>
        <v>352.41025641025641</v>
      </c>
      <c r="AE49" s="7">
        <f>'Factor D Back Up'!F543</f>
        <v>14189.654993514918</v>
      </c>
      <c r="AF49" s="5">
        <f>'Factor D Back Up'!G543</f>
        <v>10.67</v>
      </c>
      <c r="AG49" s="5">
        <f>'Factor D Back Up'!H543</f>
        <v>151403.61878080416</v>
      </c>
      <c r="AH49" s="7">
        <f>'Factor D Back Up'!D544</f>
        <v>30</v>
      </c>
      <c r="AI49" s="7">
        <f>'Factor D Back Up'!E544</f>
        <v>352.41025641025641</v>
      </c>
      <c r="AJ49" s="7">
        <f>'Factor D Back Up'!F544</f>
        <v>10572.307692307691</v>
      </c>
      <c r="AK49" s="7">
        <f>'Factor D Back Up'!G544</f>
        <v>11.75</v>
      </c>
      <c r="AL49" s="7">
        <f>'Factor D Back Up'!H544</f>
        <v>124224.61538461538</v>
      </c>
      <c r="AM49" s="7">
        <f>'Factor D Back Up'!D545</f>
        <v>24</v>
      </c>
      <c r="AN49" s="7">
        <f>'Factor D Back Up'!E545</f>
        <v>200</v>
      </c>
      <c r="AO49" s="7">
        <f>'Factor D Back Up'!F545</f>
        <v>4800</v>
      </c>
      <c r="AP49" s="7">
        <f>'Factor D Back Up'!G545</f>
        <v>11.86</v>
      </c>
      <c r="AQ49" s="7">
        <f>'Factor D Back Up'!H545</f>
        <v>56928</v>
      </c>
      <c r="AR49" s="7">
        <f>'Factor D Back Up'!D546</f>
        <v>30</v>
      </c>
      <c r="AS49" s="7">
        <f>'Factor D Back Up'!E546</f>
        <v>200</v>
      </c>
      <c r="AT49" s="7">
        <f>'Factor D Back Up'!F546</f>
        <v>6000</v>
      </c>
      <c r="AU49" s="7">
        <f>'Factor D Back Up'!G546</f>
        <v>11.895579999999999</v>
      </c>
      <c r="AV49" s="7">
        <f>'Factor D Back Up'!H546</f>
        <v>71373.48</v>
      </c>
      <c r="AW49" s="7">
        <f>'Factor D Back Up'!D547</f>
        <v>35</v>
      </c>
      <c r="AX49" s="7">
        <f>'Factor D Back Up'!E547</f>
        <v>200</v>
      </c>
      <c r="AY49" s="7">
        <f>'Factor D Back Up'!F547</f>
        <v>7000</v>
      </c>
      <c r="AZ49" s="7">
        <f>'Factor D Back Up'!G547</f>
        <v>12.157282759999999</v>
      </c>
      <c r="BA49" s="7">
        <f>'Factor D Back Up'!H547</f>
        <v>85100.979319999999</v>
      </c>
    </row>
    <row r="50" spans="1:53" x14ac:dyDescent="0.25">
      <c r="A50" s="197" t="s">
        <v>245</v>
      </c>
      <c r="B50" s="2" t="s">
        <v>330</v>
      </c>
      <c r="C50" s="2" t="s">
        <v>298</v>
      </c>
      <c r="D50" s="24">
        <v>103</v>
      </c>
      <c r="E50" s="25">
        <f t="shared" si="0"/>
        <v>1401.6504854368932</v>
      </c>
      <c r="F50" s="24">
        <v>144370</v>
      </c>
      <c r="G50" s="28">
        <f t="shared" si="1"/>
        <v>6.2958421417191932</v>
      </c>
      <c r="H50" s="27">
        <v>908930.73</v>
      </c>
      <c r="I50" s="24">
        <v>88</v>
      </c>
      <c r="J50" s="25">
        <f t="shared" si="6"/>
        <v>1694.5454545454545</v>
      </c>
      <c r="K50" s="24">
        <v>149120</v>
      </c>
      <c r="L50" s="27">
        <f t="shared" si="2"/>
        <v>6.2715342677038617</v>
      </c>
      <c r="M50" s="27">
        <v>935211.18999999983</v>
      </c>
      <c r="N50" s="24">
        <v>76</v>
      </c>
      <c r="O50" s="25">
        <f t="shared" si="18"/>
        <v>1948.4342105263158</v>
      </c>
      <c r="P50" s="24">
        <v>148081</v>
      </c>
      <c r="Q50" s="27">
        <f t="shared" si="19"/>
        <v>6.3156047028315596</v>
      </c>
      <c r="R50" s="27">
        <v>935221.06000000017</v>
      </c>
      <c r="S50" s="24">
        <v>77</v>
      </c>
      <c r="T50" s="25">
        <f t="shared" si="25"/>
        <v>1201.7142857142858</v>
      </c>
      <c r="U50" s="24">
        <v>92532</v>
      </c>
      <c r="V50" s="27">
        <f t="shared" si="26"/>
        <v>6.2854907491462431</v>
      </c>
      <c r="W50" s="27">
        <v>581609.03000000014</v>
      </c>
      <c r="X50" s="189">
        <v>51</v>
      </c>
      <c r="Y50" s="95">
        <f t="shared" si="8"/>
        <v>273.61333333333334</v>
      </c>
      <c r="Z50" s="189">
        <v>13954.28</v>
      </c>
      <c r="AA50" s="181">
        <f t="shared" si="9"/>
        <v>6.3046764146914063</v>
      </c>
      <c r="AB50" s="181">
        <v>87977.22</v>
      </c>
      <c r="AC50" s="7">
        <f>'Factor D Back Up'!D556</f>
        <v>56.756577268551609</v>
      </c>
      <c r="AD50" s="8">
        <f>'Factor D Back Up'!E556</f>
        <v>273.61333333333334</v>
      </c>
      <c r="AE50" s="7">
        <f>'Factor D Back Up'!F556</f>
        <v>15529.356295039302</v>
      </c>
      <c r="AF50" s="5">
        <f>'Factor D Back Up'!G556</f>
        <v>6.33</v>
      </c>
      <c r="AG50" s="5">
        <f>'Factor D Back Up'!H556</f>
        <v>98300.825347598788</v>
      </c>
      <c r="AH50" s="7">
        <f>'Factor D Back Up'!D557</f>
        <v>51.099552158824139</v>
      </c>
      <c r="AI50" s="7">
        <f>'Factor D Back Up'!E557</f>
        <v>273.61333333333334</v>
      </c>
      <c r="AJ50" s="7">
        <f>'Factor D Back Up'!F557</f>
        <v>13981.518798016403</v>
      </c>
      <c r="AK50" s="7">
        <f>'Factor D Back Up'!G557</f>
        <v>7.12</v>
      </c>
      <c r="AL50" s="7">
        <f>'Factor D Back Up'!H557</f>
        <v>99548.413841876783</v>
      </c>
      <c r="AM50" s="7">
        <f>'Factor D Back Up'!D558</f>
        <v>13</v>
      </c>
      <c r="AN50" s="7">
        <f>'Factor D Back Up'!E558</f>
        <v>273.61333333333334</v>
      </c>
      <c r="AO50" s="7">
        <f>'Factor D Back Up'!F558</f>
        <v>3556.9733333333334</v>
      </c>
      <c r="AP50" s="7">
        <f>'Factor D Back Up'!G558</f>
        <v>7.14</v>
      </c>
      <c r="AQ50" s="7">
        <f>'Factor D Back Up'!H558</f>
        <v>25396.7896</v>
      </c>
      <c r="AR50" s="7">
        <f>'Factor D Back Up'!D559</f>
        <v>18</v>
      </c>
      <c r="AS50" s="7">
        <f>'Factor D Back Up'!E559</f>
        <v>273.61333333333334</v>
      </c>
      <c r="AT50" s="7">
        <f>'Factor D Back Up'!F559</f>
        <v>4925.04</v>
      </c>
      <c r="AU50" s="7">
        <f>'Factor D Back Up'!G559</f>
        <v>7.1614199999999988</v>
      </c>
      <c r="AV50" s="7">
        <f>'Factor D Back Up'!H559</f>
        <v>35270.279956799997</v>
      </c>
      <c r="AW50" s="7">
        <f>'Factor D Back Up'!D560</f>
        <v>25</v>
      </c>
      <c r="AX50" s="7">
        <f>'Factor D Back Up'!E560</f>
        <v>273.61333333333334</v>
      </c>
      <c r="AY50" s="7">
        <f>'Factor D Back Up'!F560</f>
        <v>6840.3333333333339</v>
      </c>
      <c r="AZ50" s="7">
        <f>'Factor D Back Up'!G560</f>
        <v>7.3189712399999989</v>
      </c>
      <c r="BA50" s="7">
        <f>'Factor D Back Up'!H560</f>
        <v>50064.202938679999</v>
      </c>
    </row>
    <row r="51" spans="1:53" x14ac:dyDescent="0.25">
      <c r="A51" s="197" t="s">
        <v>246</v>
      </c>
      <c r="B51" s="2" t="s">
        <v>330</v>
      </c>
      <c r="C51" s="2" t="s">
        <v>298</v>
      </c>
      <c r="D51" s="24">
        <v>63</v>
      </c>
      <c r="E51" s="25">
        <f t="shared" si="0"/>
        <v>1915.2063492063492</v>
      </c>
      <c r="F51" s="24">
        <v>120658</v>
      </c>
      <c r="G51" s="28">
        <f t="shared" si="1"/>
        <v>10.416051898755159</v>
      </c>
      <c r="H51" s="27">
        <v>1256779.99</v>
      </c>
      <c r="I51" s="24">
        <v>85</v>
      </c>
      <c r="J51" s="25">
        <f t="shared" si="6"/>
        <v>2240.1058823529411</v>
      </c>
      <c r="K51" s="24">
        <v>190409</v>
      </c>
      <c r="L51" s="27">
        <f t="shared" si="2"/>
        <v>10.218882143176005</v>
      </c>
      <c r="M51" s="27">
        <v>1945767.13</v>
      </c>
      <c r="N51" s="24">
        <v>103</v>
      </c>
      <c r="O51" s="25">
        <f t="shared" si="18"/>
        <v>2743.6699029126212</v>
      </c>
      <c r="P51" s="24">
        <v>282598</v>
      </c>
      <c r="Q51" s="27">
        <f t="shared" si="19"/>
        <v>10.695692255429973</v>
      </c>
      <c r="R51" s="27">
        <v>3022581.2399999998</v>
      </c>
      <c r="S51" s="24">
        <v>143</v>
      </c>
      <c r="T51" s="25">
        <f t="shared" si="25"/>
        <v>1739.4755244755245</v>
      </c>
      <c r="U51" s="24">
        <v>248745</v>
      </c>
      <c r="V51" s="27">
        <f t="shared" si="26"/>
        <v>10.606899877384469</v>
      </c>
      <c r="W51" s="27">
        <v>2638413.31</v>
      </c>
      <c r="X51" s="189">
        <v>98</v>
      </c>
      <c r="Y51" s="95">
        <f t="shared" si="8"/>
        <v>870.5204081632653</v>
      </c>
      <c r="Z51" s="189">
        <v>85311</v>
      </c>
      <c r="AA51" s="181">
        <f t="shared" si="9"/>
        <v>10.658882793543622</v>
      </c>
      <c r="AB51" s="181">
        <v>909319.95</v>
      </c>
      <c r="AC51" s="7">
        <f>'Factor D Back Up'!D569</f>
        <v>81.134390661478619</v>
      </c>
      <c r="AD51" s="8">
        <f>'Factor D Back Up'!E569</f>
        <v>870.5204081632653</v>
      </c>
      <c r="AE51" s="7">
        <f>'Factor D Back Up'!F569</f>
        <v>70629.142874708195</v>
      </c>
      <c r="AF51" s="5">
        <f>'Factor D Back Up'!G569</f>
        <v>10.67</v>
      </c>
      <c r="AG51" s="5">
        <f>'Factor D Back Up'!H569</f>
        <v>753612.95447313646</v>
      </c>
      <c r="AH51" s="7">
        <f>'Factor D Back Up'!D570</f>
        <v>83.682581322957205</v>
      </c>
      <c r="AI51" s="7">
        <f>'Factor D Back Up'!E570</f>
        <v>870.5204081632653</v>
      </c>
      <c r="AJ51" s="7">
        <f>'Factor D Back Up'!F570</f>
        <v>72847.394849416349</v>
      </c>
      <c r="AK51" s="7">
        <f>'Factor D Back Up'!G570</f>
        <v>11.75</v>
      </c>
      <c r="AL51" s="7">
        <f>'Factor D Back Up'!H570</f>
        <v>855956.88948064204</v>
      </c>
      <c r="AM51" s="7">
        <f>'Factor D Back Up'!D571</f>
        <v>62</v>
      </c>
      <c r="AN51" s="7">
        <f>'Factor D Back Up'!E571</f>
        <v>300</v>
      </c>
      <c r="AO51" s="7">
        <f>'Factor D Back Up'!F571</f>
        <v>18600</v>
      </c>
      <c r="AP51" s="7">
        <f>'Factor D Back Up'!G571</f>
        <v>11.86</v>
      </c>
      <c r="AQ51" s="7">
        <f>'Factor D Back Up'!H571</f>
        <v>220596</v>
      </c>
      <c r="AR51" s="7">
        <f>'Factor D Back Up'!D572</f>
        <v>68</v>
      </c>
      <c r="AS51" s="7">
        <f>'Factor D Back Up'!E572</f>
        <v>300</v>
      </c>
      <c r="AT51" s="7">
        <f>'Factor D Back Up'!F572</f>
        <v>20400</v>
      </c>
      <c r="AU51" s="7">
        <f>'Factor D Back Up'!G572</f>
        <v>11.895579999999999</v>
      </c>
      <c r="AV51" s="7">
        <f>'Factor D Back Up'!H572</f>
        <v>242669.83199999997</v>
      </c>
      <c r="AW51" s="7">
        <f>'Factor D Back Up'!D573</f>
        <v>75</v>
      </c>
      <c r="AX51" s="7">
        <f>'Factor D Back Up'!E573</f>
        <v>300</v>
      </c>
      <c r="AY51" s="7">
        <f>'Factor D Back Up'!F573</f>
        <v>22500</v>
      </c>
      <c r="AZ51" s="7">
        <f>'Factor D Back Up'!G573</f>
        <v>12.157282759999999</v>
      </c>
      <c r="BA51" s="7">
        <f>'Factor D Back Up'!H573</f>
        <v>273538.86209999997</v>
      </c>
    </row>
    <row r="52" spans="1:53" x14ac:dyDescent="0.25">
      <c r="A52" s="197" t="s">
        <v>247</v>
      </c>
      <c r="B52" s="2" t="s">
        <v>330</v>
      </c>
      <c r="C52" s="2" t="s">
        <v>298</v>
      </c>
      <c r="D52" s="24">
        <v>128</v>
      </c>
      <c r="E52" s="25">
        <f t="shared" si="0"/>
        <v>2000</v>
      </c>
      <c r="F52" s="24">
        <v>256000</v>
      </c>
      <c r="G52" s="28">
        <f t="shared" si="1"/>
        <v>6.3253833984374994</v>
      </c>
      <c r="H52" s="27">
        <v>1619298.15</v>
      </c>
      <c r="I52" s="24">
        <v>130</v>
      </c>
      <c r="J52" s="25">
        <f t="shared" si="6"/>
        <v>2255.1076923076921</v>
      </c>
      <c r="K52" s="24">
        <v>293164</v>
      </c>
      <c r="L52" s="27">
        <f t="shared" si="2"/>
        <v>6.3277232879889764</v>
      </c>
      <c r="M52" s="27">
        <v>1855060.6700000004</v>
      </c>
      <c r="N52" s="24">
        <v>133</v>
      </c>
      <c r="O52" s="25">
        <f t="shared" si="18"/>
        <v>2278.3834586466164</v>
      </c>
      <c r="P52" s="24">
        <v>303025</v>
      </c>
      <c r="Q52" s="27">
        <f t="shared" si="19"/>
        <v>6.3276792343866015</v>
      </c>
      <c r="R52" s="27">
        <v>1917445</v>
      </c>
      <c r="S52" s="24">
        <v>154</v>
      </c>
      <c r="T52" s="25">
        <f t="shared" si="25"/>
        <v>1698.9610389610389</v>
      </c>
      <c r="U52" s="24">
        <v>261640</v>
      </c>
      <c r="V52" s="27">
        <f t="shared" si="26"/>
        <v>6.3013302247362768</v>
      </c>
      <c r="W52" s="27">
        <v>1648680.0399999996</v>
      </c>
      <c r="X52" s="189">
        <v>111</v>
      </c>
      <c r="Y52" s="95">
        <f t="shared" si="8"/>
        <v>813.6734234234234</v>
      </c>
      <c r="Z52" s="189">
        <v>90317.75</v>
      </c>
      <c r="AA52" s="181">
        <f t="shared" si="9"/>
        <v>6.3223119486479682</v>
      </c>
      <c r="AB52" s="181">
        <v>571016.99</v>
      </c>
      <c r="AC52" s="7">
        <f>'Factor D Back Up'!D582</f>
        <v>101.47141634241245</v>
      </c>
      <c r="AD52" s="8">
        <f>'Factor D Back Up'!E582</f>
        <v>1698.9610389610389</v>
      </c>
      <c r="AE52" s="7">
        <f>'Factor D Back Up'!F582</f>
        <v>172395.9829339532</v>
      </c>
      <c r="AF52" s="5">
        <f>'Factor D Back Up'!G582</f>
        <v>6.33</v>
      </c>
      <c r="AG52" s="5">
        <f>'Factor D Back Up'!H582</f>
        <v>1091266.5719719238</v>
      </c>
      <c r="AH52" s="7">
        <f>'Factor D Back Up'!D583</f>
        <v>104.6583326848249</v>
      </c>
      <c r="AI52" s="7">
        <f>'Factor D Back Up'!E583</f>
        <v>813.6734234234234</v>
      </c>
      <c r="AJ52" s="7">
        <f>'Factor D Back Up'!F583</f>
        <v>85157.703845449039</v>
      </c>
      <c r="AK52" s="7">
        <f>'Factor D Back Up'!G583</f>
        <v>7.12</v>
      </c>
      <c r="AL52" s="7">
        <f>'Factor D Back Up'!H583</f>
        <v>606322.85137959721</v>
      </c>
      <c r="AM52" s="7">
        <f>'Factor D Back Up'!D584</f>
        <v>34</v>
      </c>
      <c r="AN52" s="7">
        <f>'Factor D Back Up'!E584</f>
        <v>300</v>
      </c>
      <c r="AO52" s="7">
        <f>'Factor D Back Up'!F584</f>
        <v>10200</v>
      </c>
      <c r="AP52" s="7">
        <f>'Factor D Back Up'!G584</f>
        <v>7.14</v>
      </c>
      <c r="AQ52" s="7">
        <f>'Factor D Back Up'!H584</f>
        <v>72828</v>
      </c>
      <c r="AR52" s="7">
        <f>'Factor D Back Up'!D585</f>
        <v>40</v>
      </c>
      <c r="AS52" s="7">
        <f>'Factor D Back Up'!E585</f>
        <v>300</v>
      </c>
      <c r="AT52" s="7">
        <f>'Factor D Back Up'!F585</f>
        <v>12000</v>
      </c>
      <c r="AU52" s="7">
        <f>'Factor D Back Up'!G585</f>
        <v>7.1614199999999988</v>
      </c>
      <c r="AV52" s="7">
        <f>'Factor D Back Up'!H585</f>
        <v>85937.039999999979</v>
      </c>
      <c r="AW52" s="7">
        <f>'Factor D Back Up'!D586</f>
        <v>45</v>
      </c>
      <c r="AX52" s="7">
        <f>'Factor D Back Up'!E586</f>
        <v>300</v>
      </c>
      <c r="AY52" s="7">
        <f>'Factor D Back Up'!F586</f>
        <v>13500</v>
      </c>
      <c r="AZ52" s="7">
        <f>'Factor D Back Up'!G586</f>
        <v>7.3189712399999989</v>
      </c>
      <c r="BA52" s="7">
        <f>'Factor D Back Up'!H586</f>
        <v>98806.111739999978</v>
      </c>
    </row>
    <row r="53" spans="1:53" s="184" customFormat="1" x14ac:dyDescent="0.25">
      <c r="A53" s="187" t="s">
        <v>214</v>
      </c>
      <c r="B53" s="198"/>
      <c r="C53" s="198"/>
      <c r="D53" s="199"/>
      <c r="E53" s="186"/>
      <c r="F53" s="199"/>
      <c r="G53" s="200"/>
      <c r="H53" s="200"/>
      <c r="I53" s="199"/>
      <c r="J53" s="186"/>
      <c r="K53" s="199"/>
      <c r="L53" s="200"/>
      <c r="M53" s="200"/>
      <c r="N53" s="199"/>
      <c r="O53" s="186"/>
      <c r="P53" s="199"/>
      <c r="Q53" s="200"/>
      <c r="R53" s="200"/>
      <c r="S53" s="199"/>
      <c r="T53" s="186"/>
      <c r="U53" s="199"/>
      <c r="V53" s="200"/>
      <c r="W53" s="200"/>
      <c r="X53" s="201"/>
      <c r="Y53" s="186"/>
      <c r="Z53" s="201"/>
      <c r="AA53" s="202"/>
      <c r="AB53" s="202"/>
      <c r="AC53" s="199" t="e">
        <f>'Factor D Back Up'!#REF!</f>
        <v>#REF!</v>
      </c>
      <c r="AD53" s="186" t="e">
        <f>'Factor D Back Up'!#REF!</f>
        <v>#REF!</v>
      </c>
      <c r="AE53" s="199" t="e">
        <f>'Factor D Back Up'!#REF!</f>
        <v>#REF!</v>
      </c>
      <c r="AF53" s="200" t="e">
        <f>'Factor D Back Up'!#REF!</f>
        <v>#REF!</v>
      </c>
      <c r="AG53" s="200" t="e">
        <f>'Factor D Back Up'!#REF!</f>
        <v>#REF!</v>
      </c>
      <c r="AH53" s="199" t="e">
        <f>'Factor D Back Up'!#REF!</f>
        <v>#REF!</v>
      </c>
      <c r="AI53" s="199" t="e">
        <f>'Factor D Back Up'!#REF!</f>
        <v>#REF!</v>
      </c>
      <c r="AJ53" s="199" t="e">
        <f>'Factor D Back Up'!#REF!</f>
        <v>#REF!</v>
      </c>
      <c r="AK53" s="199" t="e">
        <f>'Factor D Back Up'!#REF!</f>
        <v>#REF!</v>
      </c>
      <c r="AL53" s="199" t="e">
        <f>'Factor D Back Up'!#REF!</f>
        <v>#REF!</v>
      </c>
      <c r="AM53" s="199" t="e">
        <f>'Factor D Back Up'!#REF!</f>
        <v>#REF!</v>
      </c>
      <c r="AN53" s="199" t="e">
        <f>'Factor D Back Up'!#REF!</f>
        <v>#REF!</v>
      </c>
      <c r="AO53" s="199" t="e">
        <f>'Factor D Back Up'!#REF!</f>
        <v>#REF!</v>
      </c>
      <c r="AP53" s="199" t="e">
        <f>'Factor D Back Up'!#REF!</f>
        <v>#REF!</v>
      </c>
      <c r="AQ53" s="199" t="e">
        <f>'Factor D Back Up'!#REF!</f>
        <v>#REF!</v>
      </c>
      <c r="AR53" s="199" t="e">
        <f>'Factor D Back Up'!#REF!</f>
        <v>#REF!</v>
      </c>
      <c r="AS53" s="199" t="e">
        <f>'Factor D Back Up'!#REF!</f>
        <v>#REF!</v>
      </c>
      <c r="AT53" s="199" t="e">
        <f>'Factor D Back Up'!#REF!</f>
        <v>#REF!</v>
      </c>
      <c r="AU53" s="199" t="e">
        <f>'Factor D Back Up'!#REF!</f>
        <v>#REF!</v>
      </c>
      <c r="AV53" s="199" t="e">
        <f>'Factor D Back Up'!#REF!</f>
        <v>#REF!</v>
      </c>
      <c r="AW53" s="199" t="e">
        <f>'Factor D Back Up'!#REF!</f>
        <v>#REF!</v>
      </c>
      <c r="AX53" s="199" t="e">
        <f>'Factor D Back Up'!#REF!</f>
        <v>#REF!</v>
      </c>
      <c r="AY53" s="199" t="e">
        <f>'Factor D Back Up'!#REF!</f>
        <v>#REF!</v>
      </c>
      <c r="AZ53" s="199" t="e">
        <f>'Factor D Back Up'!#REF!</f>
        <v>#REF!</v>
      </c>
      <c r="BA53" s="199" t="e">
        <f>'Factor D Back Up'!#REF!</f>
        <v>#REF!</v>
      </c>
    </row>
    <row r="54" spans="1:53" s="184" customFormat="1" x14ac:dyDescent="0.25">
      <c r="A54" s="187" t="s">
        <v>215</v>
      </c>
      <c r="B54" s="198"/>
      <c r="C54" s="198"/>
      <c r="D54" s="199"/>
      <c r="E54" s="186"/>
      <c r="F54" s="199"/>
      <c r="G54" s="200"/>
      <c r="H54" s="200"/>
      <c r="I54" s="199"/>
      <c r="J54" s="186"/>
      <c r="K54" s="199"/>
      <c r="L54" s="200"/>
      <c r="M54" s="200"/>
      <c r="N54" s="199"/>
      <c r="O54" s="186"/>
      <c r="P54" s="199"/>
      <c r="Q54" s="200"/>
      <c r="R54" s="200"/>
      <c r="S54" s="199"/>
      <c r="T54" s="186"/>
      <c r="U54" s="199"/>
      <c r="V54" s="200"/>
      <c r="W54" s="200"/>
      <c r="X54" s="201"/>
      <c r="Y54" s="186"/>
      <c r="Z54" s="201"/>
      <c r="AA54" s="202"/>
      <c r="AB54" s="202"/>
      <c r="AC54" s="199">
        <f>'Factor D Back Up'!D921</f>
        <v>10.117769130998704</v>
      </c>
      <c r="AD54" s="186">
        <f>'Factor D Back Up'!E921</f>
        <v>4224</v>
      </c>
      <c r="AE54" s="199">
        <f>'Factor D Back Up'!F921</f>
        <v>42737.456809338524</v>
      </c>
      <c r="AF54" s="200">
        <f>'Factor D Back Up'!G921</f>
        <v>5.22</v>
      </c>
      <c r="AG54" s="200">
        <f>'Factor D Back Up'!H921</f>
        <v>223089.52454474708</v>
      </c>
      <c r="AH54" s="199">
        <f>'Factor D Back Up'!D922</f>
        <v>10.435538261997406</v>
      </c>
      <c r="AI54" s="199">
        <f>'Factor D Back Up'!E922</f>
        <v>4224</v>
      </c>
      <c r="AJ54" s="199">
        <f>'Factor D Back Up'!F922</f>
        <v>44079.713618677044</v>
      </c>
      <c r="AK54" s="199">
        <f>'Factor D Back Up'!G922</f>
        <v>5.22</v>
      </c>
      <c r="AL54" s="199">
        <f>'Factor D Back Up'!H922</f>
        <v>230096.10508949417</v>
      </c>
      <c r="AM54" s="199">
        <f>'Factor D Back Up'!D923</f>
        <v>19</v>
      </c>
      <c r="AN54" s="199">
        <f>'Factor D Back Up'!E923</f>
        <v>4224</v>
      </c>
      <c r="AO54" s="199">
        <f>'Factor D Back Up'!F923</f>
        <v>80256</v>
      </c>
      <c r="AP54" s="199">
        <f>'Factor D Back Up'!G923</f>
        <v>5.76</v>
      </c>
      <c r="AQ54" s="199">
        <f>'Factor D Back Up'!H923</f>
        <v>462274.56</v>
      </c>
      <c r="AR54" s="199">
        <f>'Factor D Back Up'!D924</f>
        <v>29</v>
      </c>
      <c r="AS54" s="199">
        <f>'Factor D Back Up'!E924</f>
        <v>4224</v>
      </c>
      <c r="AT54" s="199">
        <f>'Factor D Back Up'!F924</f>
        <v>122496</v>
      </c>
      <c r="AU54" s="199">
        <f>'Factor D Back Up'!G924</f>
        <v>5.7772799999999993</v>
      </c>
      <c r="AV54" s="199">
        <f>'Factor D Back Up'!H924</f>
        <v>707693.69087999989</v>
      </c>
      <c r="AW54" s="199">
        <f>'Factor D Back Up'!D925</f>
        <v>39</v>
      </c>
      <c r="AX54" s="199">
        <f>'Factor D Back Up'!E925</f>
        <v>4224</v>
      </c>
      <c r="AY54" s="199">
        <f>'Factor D Back Up'!F925</f>
        <v>164736</v>
      </c>
      <c r="AZ54" s="199">
        <f>'Factor D Back Up'!G925</f>
        <v>5.9043801599999997</v>
      </c>
      <c r="BA54" s="199">
        <f>'Factor D Back Up'!H925</f>
        <v>972663.97003775998</v>
      </c>
    </row>
    <row r="55" spans="1:53" x14ac:dyDescent="0.25">
      <c r="A55" s="197" t="s">
        <v>248</v>
      </c>
      <c r="B55" s="2" t="s">
        <v>279</v>
      </c>
      <c r="C55" s="2" t="s">
        <v>276</v>
      </c>
      <c r="D55" s="24">
        <v>28</v>
      </c>
      <c r="E55" s="25">
        <f t="shared" si="0"/>
        <v>142</v>
      </c>
      <c r="F55" s="24">
        <v>3976</v>
      </c>
      <c r="G55" s="28">
        <f t="shared" si="1"/>
        <v>194.72862173038229</v>
      </c>
      <c r="H55" s="27">
        <v>774241</v>
      </c>
      <c r="I55" s="24">
        <v>15</v>
      </c>
      <c r="J55" s="25">
        <f t="shared" si="6"/>
        <v>259.53333333333336</v>
      </c>
      <c r="K55" s="24">
        <v>3893</v>
      </c>
      <c r="L55" s="27">
        <f t="shared" si="2"/>
        <v>194.97251477010019</v>
      </c>
      <c r="M55" s="27">
        <v>759028</v>
      </c>
      <c r="N55" s="24">
        <v>15</v>
      </c>
      <c r="O55" s="25">
        <f t="shared" si="18"/>
        <v>249.06666666666666</v>
      </c>
      <c r="P55" s="24">
        <v>3736</v>
      </c>
      <c r="Q55" s="27">
        <f t="shared" si="19"/>
        <v>195</v>
      </c>
      <c r="R55" s="27">
        <v>728520</v>
      </c>
      <c r="S55" s="24">
        <v>26</v>
      </c>
      <c r="T55" s="25">
        <f t="shared" si="25"/>
        <v>136.03846153846155</v>
      </c>
      <c r="U55" s="24">
        <v>3537</v>
      </c>
      <c r="V55" s="27">
        <f t="shared" si="26"/>
        <v>195</v>
      </c>
      <c r="W55" s="27">
        <v>689715</v>
      </c>
      <c r="X55" s="189">
        <v>8</v>
      </c>
      <c r="Y55" s="95">
        <f t="shared" ref="Y55:Y78" si="27">Z55/X55</f>
        <v>278.75</v>
      </c>
      <c r="Z55" s="189">
        <v>2230</v>
      </c>
      <c r="AA55" s="181">
        <f>AB55/Z55</f>
        <v>195</v>
      </c>
      <c r="AB55" s="181">
        <v>434850</v>
      </c>
      <c r="AC55" s="7">
        <f>'Factor D Back Up'!D595</f>
        <v>35</v>
      </c>
      <c r="AD55" s="8">
        <f>'Factor D Back Up'!E595</f>
        <v>258.07923076923078</v>
      </c>
      <c r="AE55" s="7">
        <f>'Factor D Back Up'!F595</f>
        <v>9032.7730769230766</v>
      </c>
      <c r="AF55" s="5">
        <f>'Factor D Back Up'!G595</f>
        <v>233</v>
      </c>
      <c r="AG55" s="5">
        <f>'Factor D Back Up'!H595</f>
        <v>2104636.1269230768</v>
      </c>
      <c r="AH55" s="7">
        <f>'Factor D Back Up'!D596</f>
        <v>12.602795499708646</v>
      </c>
      <c r="AI55" s="7">
        <f>'Factor D Back Up'!E596</f>
        <v>273.07974358974354</v>
      </c>
      <c r="AJ55" s="7">
        <f>'Factor D Back Up'!F596</f>
        <v>3441.5681635744108</v>
      </c>
      <c r="AK55" s="7">
        <f>'Factor D Back Up'!G596</f>
        <v>256</v>
      </c>
      <c r="AL55" s="7">
        <f>'Factor D Back Up'!H596</f>
        <v>881041.44987504918</v>
      </c>
      <c r="AM55" s="7">
        <f>'Factor D Back Up'!D597</f>
        <v>7</v>
      </c>
      <c r="AN55" s="7">
        <f>'Factor D Back Up'!E597</f>
        <v>244</v>
      </c>
      <c r="AO55" s="7">
        <f>'Factor D Back Up'!F597</f>
        <v>1708</v>
      </c>
      <c r="AP55" s="7">
        <f>'Factor D Back Up'!G597</f>
        <v>227</v>
      </c>
      <c r="AQ55" s="7">
        <f>'Factor D Back Up'!H597</f>
        <v>387716</v>
      </c>
      <c r="AR55" s="7">
        <f>'Factor D Back Up'!D598</f>
        <v>8</v>
      </c>
      <c r="AS55" s="7">
        <f>'Factor D Back Up'!E598</f>
        <v>254</v>
      </c>
      <c r="AT55" s="7">
        <f>'Factor D Back Up'!F598</f>
        <v>2032</v>
      </c>
      <c r="AU55" s="7">
        <f>'Factor D Back Up'!G598</f>
        <v>231.11</v>
      </c>
      <c r="AV55" s="7">
        <f>'Factor D Back Up'!H598</f>
        <v>469615.52</v>
      </c>
      <c r="AW55" s="7">
        <f>'Factor D Back Up'!D599</f>
        <v>8</v>
      </c>
      <c r="AX55" s="7">
        <f>'Factor D Back Up'!E599</f>
        <v>264</v>
      </c>
      <c r="AY55" s="7">
        <f>'Factor D Back Up'!F599</f>
        <v>2112</v>
      </c>
      <c r="AZ55" s="7">
        <f>'Factor D Back Up'!G599</f>
        <v>236.19442000000001</v>
      </c>
      <c r="BA55" s="7">
        <f>'Factor D Back Up'!H599</f>
        <v>498842.61504</v>
      </c>
    </row>
    <row r="56" spans="1:53" x14ac:dyDescent="0.25">
      <c r="A56" s="197" t="s">
        <v>249</v>
      </c>
      <c r="B56" s="2" t="s">
        <v>279</v>
      </c>
      <c r="C56" s="2" t="s">
        <v>276</v>
      </c>
      <c r="D56" s="24">
        <v>32</v>
      </c>
      <c r="E56" s="25">
        <f t="shared" si="0"/>
        <v>193.75</v>
      </c>
      <c r="F56" s="24">
        <v>6200</v>
      </c>
      <c r="G56" s="28">
        <f t="shared" si="1"/>
        <v>239.73174193548388</v>
      </c>
      <c r="H56" s="27">
        <v>1486336.8</v>
      </c>
      <c r="I56" s="24">
        <v>52</v>
      </c>
      <c r="J56" s="25">
        <f t="shared" si="6"/>
        <v>177.86538461538461</v>
      </c>
      <c r="K56" s="24">
        <v>9249</v>
      </c>
      <c r="L56" s="27">
        <f t="shared" si="2"/>
        <v>239.69172883554978</v>
      </c>
      <c r="M56" s="27">
        <v>2216908.7999999998</v>
      </c>
      <c r="N56" s="24">
        <v>53</v>
      </c>
      <c r="O56" s="25">
        <f t="shared" si="18"/>
        <v>231.83018867924528</v>
      </c>
      <c r="P56" s="24">
        <v>12287</v>
      </c>
      <c r="Q56" s="27">
        <f t="shared" si="19"/>
        <v>240</v>
      </c>
      <c r="R56" s="27">
        <v>2948880</v>
      </c>
      <c r="S56" s="24">
        <v>61</v>
      </c>
      <c r="T56" s="25">
        <f t="shared" si="25"/>
        <v>201.88524590163934</v>
      </c>
      <c r="U56" s="24">
        <v>12315</v>
      </c>
      <c r="V56" s="27">
        <f t="shared" si="26"/>
        <v>240</v>
      </c>
      <c r="W56" s="27">
        <v>2955600</v>
      </c>
      <c r="X56" s="189">
        <v>53</v>
      </c>
      <c r="Y56" s="95">
        <f t="shared" si="27"/>
        <v>282.58490566037733</v>
      </c>
      <c r="Z56" s="189">
        <v>14977</v>
      </c>
      <c r="AA56" s="181">
        <f t="shared" ref="AA56:AA78" si="28">AB56/Z56</f>
        <v>240</v>
      </c>
      <c r="AB56" s="181">
        <v>3594480</v>
      </c>
      <c r="AC56" s="7">
        <f>'Factor D Back Up'!D608</f>
        <v>22</v>
      </c>
      <c r="AD56" s="8">
        <f>'Factor D Back Up'!E608</f>
        <v>278.09004675343215</v>
      </c>
      <c r="AE56" s="7">
        <f>'Factor D Back Up'!F608</f>
        <v>6117.9810285755075</v>
      </c>
      <c r="AF56" s="5">
        <f>'Factor D Back Up'!G608</f>
        <v>252</v>
      </c>
      <c r="AG56" s="5">
        <f>'Factor D Back Up'!H608</f>
        <v>1541731.2192010279</v>
      </c>
      <c r="AH56" s="7">
        <f>'Factor D Back Up'!D609</f>
        <v>22</v>
      </c>
      <c r="AI56" s="7">
        <f>'Factor D Back Up'!E609</f>
        <v>298.25901401413307</v>
      </c>
      <c r="AJ56" s="7">
        <f>'Factor D Back Up'!F609</f>
        <v>6561.698308310928</v>
      </c>
      <c r="AK56" s="7">
        <f>'Factor D Back Up'!G609</f>
        <v>274</v>
      </c>
      <c r="AL56" s="7">
        <f>'Factor D Back Up'!H609</f>
        <v>1797905.3364771942</v>
      </c>
      <c r="AM56" s="7">
        <f>'Factor D Back Up'!D610</f>
        <v>29</v>
      </c>
      <c r="AN56" s="7">
        <f>'Factor D Back Up'!E610</f>
        <v>329</v>
      </c>
      <c r="AO56" s="7">
        <f>'Factor D Back Up'!F610</f>
        <v>9541</v>
      </c>
      <c r="AP56" s="7">
        <f>'Factor D Back Up'!G610</f>
        <v>241</v>
      </c>
      <c r="AQ56" s="7">
        <f>'Factor D Back Up'!H610</f>
        <v>2299381</v>
      </c>
      <c r="AR56" s="7">
        <f>'Factor D Back Up'!D611</f>
        <v>29</v>
      </c>
      <c r="AS56" s="7">
        <f>'Factor D Back Up'!E611</f>
        <v>338.59694853553492</v>
      </c>
      <c r="AT56" s="7">
        <f>'Factor D Back Up'!F611</f>
        <v>9819.3115075305122</v>
      </c>
      <c r="AU56" s="7">
        <f>'Factor D Back Up'!G611</f>
        <v>241.39</v>
      </c>
      <c r="AV56" s="7">
        <f>'Factor D Back Up'!H611</f>
        <v>2370283.6048027901</v>
      </c>
      <c r="AW56" s="7">
        <f>'Factor D Back Up'!D612</f>
        <v>29</v>
      </c>
      <c r="AX56" s="7">
        <f>'Factor D Back Up'!E612</f>
        <v>358.76591579623584</v>
      </c>
      <c r="AY56" s="7">
        <f>'Factor D Back Up'!F612</f>
        <v>10404.211558090839</v>
      </c>
      <c r="AZ56" s="7">
        <f>'Factor D Back Up'!G612</f>
        <v>246.70058</v>
      </c>
      <c r="BA56" s="7">
        <f>'Factor D Back Up'!H612</f>
        <v>2566725.0258237137</v>
      </c>
    </row>
    <row r="57" spans="1:53" x14ac:dyDescent="0.25">
      <c r="A57" s="197" t="s">
        <v>250</v>
      </c>
      <c r="B57" s="2" t="s">
        <v>279</v>
      </c>
      <c r="C57" s="2" t="s">
        <v>276</v>
      </c>
      <c r="D57" s="24">
        <v>8</v>
      </c>
      <c r="E57" s="25">
        <f t="shared" si="0"/>
        <v>26.375</v>
      </c>
      <c r="F57" s="24">
        <v>211</v>
      </c>
      <c r="G57" s="28">
        <f t="shared" si="1"/>
        <v>283.5924170616114</v>
      </c>
      <c r="H57" s="27">
        <v>59838</v>
      </c>
      <c r="I57" s="24">
        <v>3</v>
      </c>
      <c r="J57" s="25">
        <f t="shared" si="6"/>
        <v>155.33333333333334</v>
      </c>
      <c r="K57" s="24">
        <v>466</v>
      </c>
      <c r="L57" s="27">
        <f t="shared" si="2"/>
        <v>286</v>
      </c>
      <c r="M57" s="27">
        <v>133276</v>
      </c>
      <c r="N57" s="24">
        <v>3</v>
      </c>
      <c r="O57" s="25">
        <f t="shared" si="18"/>
        <v>219</v>
      </c>
      <c r="P57" s="24">
        <v>657</v>
      </c>
      <c r="Q57" s="27">
        <f t="shared" si="19"/>
        <v>286</v>
      </c>
      <c r="R57" s="27">
        <v>187902</v>
      </c>
      <c r="S57" s="24">
        <v>3</v>
      </c>
      <c r="T57" s="25">
        <f t="shared" si="25"/>
        <v>12.333333333333334</v>
      </c>
      <c r="U57" s="24">
        <v>37</v>
      </c>
      <c r="V57" s="27">
        <f t="shared" si="26"/>
        <v>286</v>
      </c>
      <c r="W57" s="27">
        <v>10582</v>
      </c>
      <c r="X57" s="189">
        <v>3</v>
      </c>
      <c r="Y57" s="95">
        <f t="shared" si="27"/>
        <v>196.33333333333334</v>
      </c>
      <c r="Z57" s="189">
        <v>589</v>
      </c>
      <c r="AA57" s="181">
        <f t="shared" si="28"/>
        <v>286</v>
      </c>
      <c r="AB57" s="181">
        <v>168454</v>
      </c>
      <c r="AC57" s="7">
        <f>'Factor D Back Up'!D621</f>
        <v>1.5</v>
      </c>
      <c r="AD57" s="8">
        <f>'Factor D Back Up'!E621</f>
        <v>180.95</v>
      </c>
      <c r="AE57" s="7">
        <f>'Factor D Back Up'!F621</f>
        <v>271.42499999999995</v>
      </c>
      <c r="AF57" s="5">
        <f>'Factor D Back Up'!G621</f>
        <v>286</v>
      </c>
      <c r="AG57" s="5">
        <f>'Factor D Back Up'!H621</f>
        <v>77627.549999999988</v>
      </c>
      <c r="AH57" s="7">
        <f>'Factor D Back Up'!D622</f>
        <v>1.5</v>
      </c>
      <c r="AI57" s="7">
        <f>'Factor D Back Up'!E622</f>
        <v>200.64166666666665</v>
      </c>
      <c r="AJ57" s="7">
        <f>'Factor D Back Up'!F622</f>
        <v>300.96249999999998</v>
      </c>
      <c r="AK57" s="7">
        <f>'Factor D Back Up'!G622</f>
        <v>321</v>
      </c>
      <c r="AL57" s="7">
        <f>'Factor D Back Up'!H622</f>
        <v>96608.962499999994</v>
      </c>
      <c r="AM57" s="7">
        <f>'Factor D Back Up'!D623</f>
        <v>1</v>
      </c>
      <c r="AN57" s="7">
        <f>'Factor D Back Up'!E623</f>
        <v>220.33333333333331</v>
      </c>
      <c r="AO57" s="7">
        <f>'Factor D Back Up'!F623</f>
        <v>220.33333333333331</v>
      </c>
      <c r="AP57" s="7">
        <f>'Factor D Back Up'!G623</f>
        <v>318</v>
      </c>
      <c r="AQ57" s="7">
        <f>'Factor D Back Up'!H623</f>
        <v>70066</v>
      </c>
      <c r="AR57" s="7">
        <f>'Factor D Back Up'!D624</f>
        <v>1</v>
      </c>
      <c r="AS57" s="7">
        <f>'Factor D Back Up'!E624</f>
        <v>240.02499999999998</v>
      </c>
      <c r="AT57" s="7">
        <f>'Factor D Back Up'!F624</f>
        <v>240.02499999999998</v>
      </c>
      <c r="AU57" s="7">
        <f>'Factor D Back Up'!G624</f>
        <v>326.22000000000003</v>
      </c>
      <c r="AV57" s="7">
        <f>'Factor D Back Up'!H624</f>
        <v>78300.955499999996</v>
      </c>
      <c r="AW57" s="7">
        <f>'Factor D Back Up'!D625</f>
        <v>1</v>
      </c>
      <c r="AX57" s="7">
        <f>'Factor D Back Up'!E625</f>
        <v>259.71666666666664</v>
      </c>
      <c r="AY57" s="7">
        <f>'Factor D Back Up'!F625</f>
        <v>259.71666666666664</v>
      </c>
      <c r="AZ57" s="7">
        <f>'Factor D Back Up'!G625</f>
        <v>333.39684000000005</v>
      </c>
      <c r="BA57" s="7">
        <f>'Factor D Back Up'!H625</f>
        <v>86588.715962000002</v>
      </c>
    </row>
    <row r="58" spans="1:53" x14ac:dyDescent="0.25">
      <c r="A58" s="197" t="s">
        <v>251</v>
      </c>
      <c r="B58" s="2" t="s">
        <v>279</v>
      </c>
      <c r="C58" s="2" t="s">
        <v>276</v>
      </c>
      <c r="D58" s="24">
        <v>23</v>
      </c>
      <c r="E58" s="25">
        <f t="shared" si="0"/>
        <v>93.608695652173907</v>
      </c>
      <c r="F58" s="24">
        <v>2153</v>
      </c>
      <c r="G58" s="28">
        <f t="shared" si="1"/>
        <v>327.09405480724575</v>
      </c>
      <c r="H58" s="27">
        <v>704233.50000000012</v>
      </c>
      <c r="I58" s="24">
        <v>17</v>
      </c>
      <c r="J58" s="25">
        <f t="shared" si="6"/>
        <v>137</v>
      </c>
      <c r="K58" s="24">
        <v>2329</v>
      </c>
      <c r="L58" s="27">
        <f t="shared" si="2"/>
        <v>328.462516101331</v>
      </c>
      <c r="M58" s="27">
        <v>764989.2</v>
      </c>
      <c r="N58" s="24">
        <v>20</v>
      </c>
      <c r="O58" s="25">
        <f t="shared" si="18"/>
        <v>146.4</v>
      </c>
      <c r="P58" s="24">
        <v>2928</v>
      </c>
      <c r="Q58" s="27">
        <f t="shared" si="19"/>
        <v>329.46174863387978</v>
      </c>
      <c r="R58" s="27">
        <v>964664</v>
      </c>
      <c r="S58" s="24">
        <v>19</v>
      </c>
      <c r="T58" s="25">
        <f t="shared" si="25"/>
        <v>128.10526315789474</v>
      </c>
      <c r="U58" s="24">
        <v>2434</v>
      </c>
      <c r="V58" s="27">
        <f t="shared" si="26"/>
        <v>329.52013147082994</v>
      </c>
      <c r="W58" s="27">
        <v>802052</v>
      </c>
      <c r="X58" s="189">
        <v>15</v>
      </c>
      <c r="Y58" s="95">
        <f>Z58/X58</f>
        <v>213</v>
      </c>
      <c r="Z58" s="189">
        <v>3195</v>
      </c>
      <c r="AA58" s="181">
        <f t="shared" si="28"/>
        <v>329.19218779342725</v>
      </c>
      <c r="AB58" s="181">
        <v>1051769.04</v>
      </c>
      <c r="AC58" s="7">
        <f>'Factor D Back Up'!D634</f>
        <v>12</v>
      </c>
      <c r="AD58" s="8">
        <f>'Factor D Back Up'!E634</f>
        <v>208.55263157894734</v>
      </c>
      <c r="AE58" s="7">
        <f>'Factor D Back Up'!F634</f>
        <v>2502.6315789473683</v>
      </c>
      <c r="AF58" s="5">
        <f>'Factor D Back Up'!G634</f>
        <v>311</v>
      </c>
      <c r="AG58" s="5">
        <f>'Factor D Back Up'!H634</f>
        <v>778318.42105263157</v>
      </c>
      <c r="AH58" s="7">
        <f>'Factor D Back Up'!D635</f>
        <v>7.9243518424007373</v>
      </c>
      <c r="AI58" s="7">
        <f>'Factor D Back Up'!E635</f>
        <v>229.52315789473681</v>
      </c>
      <c r="AJ58" s="7">
        <f>'Factor D Back Up'!F635</f>
        <v>1818.822259136793</v>
      </c>
      <c r="AK58" s="7">
        <f>'Factor D Back Up'!G635</f>
        <v>339</v>
      </c>
      <c r="AL58" s="7">
        <f>'Factor D Back Up'!H635</f>
        <v>616580.7458473728</v>
      </c>
      <c r="AM58" s="7">
        <f>'Factor D Back Up'!D636</f>
        <v>7.6251531080943167</v>
      </c>
      <c r="AN58" s="7">
        <f>'Factor D Back Up'!E636</f>
        <v>319</v>
      </c>
      <c r="AO58" s="7">
        <f>'Factor D Back Up'!F636</f>
        <v>2432.423841482087</v>
      </c>
      <c r="AP58" s="7">
        <f>'Factor D Back Up'!G636</f>
        <v>331</v>
      </c>
      <c r="AQ58" s="7">
        <f>'Factor D Back Up'!H636</f>
        <v>805132.29153057083</v>
      </c>
      <c r="AR58" s="7">
        <f>'Factor D Back Up'!D637</f>
        <v>7.4456338675104643</v>
      </c>
      <c r="AS58" s="7">
        <f>'Factor D Back Up'!E637</f>
        <v>324</v>
      </c>
      <c r="AT58" s="7">
        <f>'Factor D Back Up'!F637</f>
        <v>2412.3853730733904</v>
      </c>
      <c r="AU58" s="7">
        <f>'Factor D Back Up'!G637</f>
        <v>336.5</v>
      </c>
      <c r="AV58" s="7">
        <f>'Factor D Back Up'!H637</f>
        <v>811767.67803919583</v>
      </c>
      <c r="AW58" s="7">
        <f>'Factor D Back Up'!D638</f>
        <v>7.2661146269266119</v>
      </c>
      <c r="AX58" s="7">
        <f>'Factor D Back Up'!E638</f>
        <v>326</v>
      </c>
      <c r="AY58" s="7">
        <f>'Factor D Back Up'!F638</f>
        <v>2368.7533683780753</v>
      </c>
      <c r="AZ58" s="7">
        <f>'Factor D Back Up'!G638</f>
        <v>343.90300000000002</v>
      </c>
      <c r="BA58" s="7">
        <f>'Factor D Back Up'!H638</f>
        <v>814621.38964532525</v>
      </c>
    </row>
    <row r="59" spans="1:53" x14ac:dyDescent="0.25">
      <c r="A59" s="197" t="s">
        <v>252</v>
      </c>
      <c r="B59" s="2" t="s">
        <v>279</v>
      </c>
      <c r="C59" s="2" t="s">
        <v>276</v>
      </c>
      <c r="D59" s="24">
        <v>67</v>
      </c>
      <c r="E59" s="25">
        <f t="shared" si="0"/>
        <v>221.46268656716418</v>
      </c>
      <c r="F59" s="24">
        <v>14838</v>
      </c>
      <c r="G59" s="28">
        <f t="shared" si="1"/>
        <v>358.74558565844455</v>
      </c>
      <c r="H59" s="27">
        <v>5323067</v>
      </c>
      <c r="I59" s="24">
        <v>49</v>
      </c>
      <c r="J59" s="25">
        <f t="shared" si="6"/>
        <v>285</v>
      </c>
      <c r="K59" s="24">
        <v>13965</v>
      </c>
      <c r="L59" s="27">
        <f t="shared" si="2"/>
        <v>361.33404940923737</v>
      </c>
      <c r="M59" s="27">
        <v>5046030</v>
      </c>
      <c r="N59" s="24">
        <v>64</v>
      </c>
      <c r="O59" s="25">
        <f t="shared" si="18"/>
        <v>248.609375</v>
      </c>
      <c r="P59" s="24">
        <v>15911</v>
      </c>
      <c r="Q59" s="27">
        <f t="shared" si="19"/>
        <v>357.79496009050342</v>
      </c>
      <c r="R59" s="27">
        <v>5692875.6100000003</v>
      </c>
      <c r="S59" s="24">
        <v>72</v>
      </c>
      <c r="T59" s="25">
        <f t="shared" si="25"/>
        <v>225.26388888888889</v>
      </c>
      <c r="U59" s="24">
        <v>16219</v>
      </c>
      <c r="V59" s="27">
        <f t="shared" si="26"/>
        <v>357.26870953819594</v>
      </c>
      <c r="W59" s="27">
        <v>5794541.2000000002</v>
      </c>
      <c r="X59" s="189">
        <v>75</v>
      </c>
      <c r="Y59" s="95">
        <f t="shared" si="27"/>
        <v>288.74666666666667</v>
      </c>
      <c r="Z59" s="189">
        <v>21656</v>
      </c>
      <c r="AA59" s="181">
        <f t="shared" si="28"/>
        <v>356.36279691540454</v>
      </c>
      <c r="AB59" s="181">
        <v>7717392.7300000004</v>
      </c>
      <c r="AC59" s="7">
        <f>'Factor D Back Up'!D647</f>
        <v>60</v>
      </c>
      <c r="AD59" s="8">
        <f>'Factor D Back Up'!E647</f>
        <v>276.26607815091211</v>
      </c>
      <c r="AE59" s="7">
        <f>'Factor D Back Up'!F647</f>
        <v>16575.964689054726</v>
      </c>
      <c r="AF59" s="5">
        <f>'Factor D Back Up'!G647</f>
        <v>348</v>
      </c>
      <c r="AG59" s="5">
        <f>'Factor D Back Up'!H647</f>
        <v>5768435.711791045</v>
      </c>
      <c r="AH59" s="7">
        <f>'Factor D Back Up'!D648</f>
        <v>60</v>
      </c>
      <c r="AI59" s="7">
        <f>'Factor D Back Up'!E648</f>
        <v>283.74926305970149</v>
      </c>
      <c r="AJ59" s="7">
        <f>'Factor D Back Up'!F648</f>
        <v>17024.955783582089</v>
      </c>
      <c r="AK59" s="7">
        <f>'Factor D Back Up'!G648</f>
        <v>379</v>
      </c>
      <c r="AL59" s="7">
        <f>'Factor D Back Up'!H648</f>
        <v>6452458.2419776116</v>
      </c>
      <c r="AM59" s="7">
        <f>'Factor D Back Up'!D649</f>
        <v>60</v>
      </c>
      <c r="AN59" s="7">
        <f>'Factor D Back Up'!E649</f>
        <v>323</v>
      </c>
      <c r="AO59" s="7">
        <f>'Factor D Back Up'!F649</f>
        <v>19380</v>
      </c>
      <c r="AP59" s="7">
        <f>'Factor D Back Up'!G649</f>
        <v>384</v>
      </c>
      <c r="AQ59" s="7">
        <f>'Factor D Back Up'!H649</f>
        <v>7441920</v>
      </c>
      <c r="AR59" s="7">
        <f>'Factor D Back Up'!D650</f>
        <v>60</v>
      </c>
      <c r="AS59" s="7">
        <f>'Factor D Back Up'!E650</f>
        <v>323</v>
      </c>
      <c r="AT59" s="7">
        <f>'Factor D Back Up'!F650</f>
        <v>19380</v>
      </c>
      <c r="AU59" s="7">
        <f>'Factor D Back Up'!G650</f>
        <v>375.68</v>
      </c>
      <c r="AV59" s="7">
        <f>'Factor D Back Up'!H650</f>
        <v>7280678.4000000004</v>
      </c>
      <c r="AW59" s="7">
        <f>'Factor D Back Up'!D651</f>
        <v>60</v>
      </c>
      <c r="AX59" s="7">
        <f>'Factor D Back Up'!E651</f>
        <v>323</v>
      </c>
      <c r="AY59" s="7">
        <f>'Factor D Back Up'!F651</f>
        <v>19380</v>
      </c>
      <c r="AZ59" s="7">
        <f>'Factor D Back Up'!G651</f>
        <v>383.94496000000004</v>
      </c>
      <c r="BA59" s="7">
        <f>'Factor D Back Up'!H651</f>
        <v>7440853.3248000005</v>
      </c>
    </row>
    <row r="60" spans="1:53" x14ac:dyDescent="0.25">
      <c r="A60" s="197" t="s">
        <v>253</v>
      </c>
      <c r="B60" s="2" t="s">
        <v>279</v>
      </c>
      <c r="C60" s="2" t="s">
        <v>276</v>
      </c>
      <c r="D60" s="24">
        <v>28</v>
      </c>
      <c r="E60" s="25">
        <f t="shared" si="0"/>
        <v>85.321428571428569</v>
      </c>
      <c r="F60" s="24">
        <v>2389</v>
      </c>
      <c r="G60" s="28">
        <f t="shared" si="1"/>
        <v>439.61488070322321</v>
      </c>
      <c r="H60" s="27">
        <v>1050239.9500000002</v>
      </c>
      <c r="I60" s="24">
        <v>18</v>
      </c>
      <c r="J60" s="25">
        <f t="shared" si="6"/>
        <v>148.61111111111111</v>
      </c>
      <c r="K60" s="24">
        <v>2675</v>
      </c>
      <c r="L60" s="27">
        <f t="shared" si="2"/>
        <v>449.47768224299068</v>
      </c>
      <c r="M60" s="27">
        <v>1202352.8</v>
      </c>
      <c r="N60" s="24">
        <v>59</v>
      </c>
      <c r="O60" s="25">
        <f t="shared" si="18"/>
        <v>206.71186440677965</v>
      </c>
      <c r="P60" s="24">
        <v>12196</v>
      </c>
      <c r="Q60" s="27">
        <f t="shared" si="19"/>
        <v>443.04303050180386</v>
      </c>
      <c r="R60" s="27">
        <v>5403352.7999999998</v>
      </c>
      <c r="S60" s="24">
        <v>71</v>
      </c>
      <c r="T60" s="25">
        <f t="shared" si="25"/>
        <v>215.59154929577466</v>
      </c>
      <c r="U60" s="24">
        <v>15307</v>
      </c>
      <c r="V60" s="27">
        <f t="shared" si="26"/>
        <v>449.96959299666821</v>
      </c>
      <c r="W60" s="27">
        <v>6887684.5600000005</v>
      </c>
      <c r="X60" s="189">
        <v>110</v>
      </c>
      <c r="Y60" s="95">
        <f t="shared" si="27"/>
        <v>213.96363636363637</v>
      </c>
      <c r="Z60" s="189">
        <v>23536</v>
      </c>
      <c r="AA60" s="181">
        <f t="shared" si="28"/>
        <v>449.87753908905506</v>
      </c>
      <c r="AB60" s="181">
        <v>10588317.76</v>
      </c>
      <c r="AC60" s="7">
        <f>'Factor D Back Up'!D660</f>
        <v>75</v>
      </c>
      <c r="AD60" s="8">
        <f>'Factor D Back Up'!E660</f>
        <v>247.45385545596812</v>
      </c>
      <c r="AE60" s="7">
        <f>'Factor D Back Up'!F660</f>
        <v>18559.039159197608</v>
      </c>
      <c r="AF60" s="5">
        <f>'Factor D Back Up'!G660</f>
        <v>403</v>
      </c>
      <c r="AG60" s="5">
        <f>'Factor D Back Up'!H660</f>
        <v>7479292.7811566358</v>
      </c>
      <c r="AH60" s="7">
        <f>'Factor D Back Up'!D661</f>
        <v>75</v>
      </c>
      <c r="AI60" s="7">
        <f>'Factor D Back Up'!E661</f>
        <v>267.94758152062519</v>
      </c>
      <c r="AJ60" s="7">
        <f>'Factor D Back Up'!F661</f>
        <v>20096.06861404689</v>
      </c>
      <c r="AK60" s="7">
        <f>'Factor D Back Up'!G661</f>
        <v>439</v>
      </c>
      <c r="AL60" s="7">
        <f>'Factor D Back Up'!H661</f>
        <v>8822174.1215665843</v>
      </c>
      <c r="AM60" s="7">
        <f>'Factor D Back Up'!D662</f>
        <v>70</v>
      </c>
      <c r="AN60" s="7">
        <f>'Factor D Back Up'!E662</f>
        <v>313</v>
      </c>
      <c r="AO60" s="7">
        <f>'Factor D Back Up'!F662</f>
        <v>21910</v>
      </c>
      <c r="AP60" s="7">
        <f>'Factor D Back Up'!G662</f>
        <v>425</v>
      </c>
      <c r="AQ60" s="7">
        <f>'Factor D Back Up'!H662</f>
        <v>9311750</v>
      </c>
      <c r="AR60" s="7">
        <f>'Factor D Back Up'!D663</f>
        <v>65</v>
      </c>
      <c r="AS60" s="7">
        <f>'Factor D Back Up'!E663</f>
        <v>313</v>
      </c>
      <c r="AT60" s="7">
        <f>'Factor D Back Up'!F663</f>
        <v>20345</v>
      </c>
      <c r="AU60" s="7">
        <f>'Factor D Back Up'!G663</f>
        <v>424.98</v>
      </c>
      <c r="AV60" s="7">
        <f>'Factor D Back Up'!H663</f>
        <v>8646218.0999999996</v>
      </c>
      <c r="AW60" s="7">
        <f>'Factor D Back Up'!D664</f>
        <v>65</v>
      </c>
      <c r="AX60" s="7">
        <f>'Factor D Back Up'!E664</f>
        <v>313</v>
      </c>
      <c r="AY60" s="7">
        <f>'Factor D Back Up'!F664</f>
        <v>20345</v>
      </c>
      <c r="AZ60" s="7">
        <f>'Factor D Back Up'!G664</f>
        <v>434.32956000000001</v>
      </c>
      <c r="BA60" s="7">
        <f>'Factor D Back Up'!H664</f>
        <v>8836434.8981999997</v>
      </c>
    </row>
    <row r="61" spans="1:53" x14ac:dyDescent="0.25">
      <c r="A61" s="197" t="s">
        <v>254</v>
      </c>
      <c r="B61" s="2" t="s">
        <v>279</v>
      </c>
      <c r="C61" s="2" t="s">
        <v>276</v>
      </c>
      <c r="D61" s="24">
        <v>50</v>
      </c>
      <c r="E61" s="25">
        <f t="shared" si="0"/>
        <v>244.68</v>
      </c>
      <c r="F61" s="24">
        <v>12234</v>
      </c>
      <c r="G61" s="28">
        <f t="shared" si="1"/>
        <v>261.97879843060326</v>
      </c>
      <c r="H61" s="27">
        <v>3205048.62</v>
      </c>
      <c r="I61" s="24">
        <v>39</v>
      </c>
      <c r="J61" s="25">
        <f t="shared" si="6"/>
        <v>266.4871794871795</v>
      </c>
      <c r="K61" s="24">
        <v>10393</v>
      </c>
      <c r="L61" s="27">
        <f t="shared" si="2"/>
        <v>262</v>
      </c>
      <c r="M61" s="27">
        <v>2722966</v>
      </c>
      <c r="N61" s="24">
        <v>39</v>
      </c>
      <c r="O61" s="25">
        <f t="shared" si="18"/>
        <v>243.61538461538461</v>
      </c>
      <c r="P61" s="24">
        <v>9501</v>
      </c>
      <c r="Q61" s="27">
        <f t="shared" si="19"/>
        <v>262</v>
      </c>
      <c r="R61" s="27">
        <v>2489262</v>
      </c>
      <c r="S61" s="24">
        <v>29</v>
      </c>
      <c r="T61" s="25">
        <f t="shared" si="25"/>
        <v>227.06896551724137</v>
      </c>
      <c r="U61" s="24">
        <v>6585</v>
      </c>
      <c r="V61" s="27">
        <f t="shared" si="26"/>
        <v>261.79018071374333</v>
      </c>
      <c r="W61" s="27">
        <v>1723888.3399999999</v>
      </c>
      <c r="X61" s="189">
        <v>32</v>
      </c>
      <c r="Y61" s="95">
        <f t="shared" si="27"/>
        <v>256.65625</v>
      </c>
      <c r="Z61" s="189">
        <v>8213</v>
      </c>
      <c r="AA61" s="181">
        <f t="shared" si="28"/>
        <v>261.5803287471083</v>
      </c>
      <c r="AB61" s="181">
        <v>2148359.2400000002</v>
      </c>
      <c r="AC61" s="7">
        <f>'Factor D Back Up'!D673</f>
        <v>20</v>
      </c>
      <c r="AD61" s="8">
        <f>'Factor D Back Up'!E673</f>
        <v>243.06184173297967</v>
      </c>
      <c r="AE61" s="7">
        <f>'Factor D Back Up'!F673</f>
        <v>4861.2368346595931</v>
      </c>
      <c r="AF61" s="5">
        <f>'Factor D Back Up'!G673</f>
        <v>290</v>
      </c>
      <c r="AG61" s="5">
        <f>'Factor D Back Up'!H673</f>
        <v>1409758.6820512819</v>
      </c>
      <c r="AH61" s="7">
        <f>'Factor D Back Up'!D674</f>
        <v>13.49925359804022</v>
      </c>
      <c r="AI61" s="7">
        <f>'Factor D Back Up'!E674</f>
        <v>241.51527033598586</v>
      </c>
      <c r="AJ61" s="7">
        <f>'Factor D Back Up'!F674</f>
        <v>3260.2758820647136</v>
      </c>
      <c r="AK61" s="7">
        <f>'Factor D Back Up'!G674</f>
        <v>319</v>
      </c>
      <c r="AL61" s="7">
        <f>'Factor D Back Up'!H674</f>
        <v>1040028.0063786437</v>
      </c>
      <c r="AM61" s="7">
        <f>'Factor D Back Up'!D675</f>
        <v>10</v>
      </c>
      <c r="AN61" s="7">
        <f>'Factor D Back Up'!E675</f>
        <v>286</v>
      </c>
      <c r="AO61" s="7">
        <f>'Factor D Back Up'!F675</f>
        <v>2860</v>
      </c>
      <c r="AP61" s="7">
        <f>'Factor D Back Up'!G675</f>
        <v>309</v>
      </c>
      <c r="AQ61" s="7">
        <f>'Factor D Back Up'!H675</f>
        <v>883740</v>
      </c>
      <c r="AR61" s="7">
        <f>'Factor D Back Up'!D676</f>
        <v>10</v>
      </c>
      <c r="AS61" s="7">
        <f>'Factor D Back Up'!E676</f>
        <v>286</v>
      </c>
      <c r="AT61" s="7">
        <f>'Factor D Back Up'!F676</f>
        <v>2860</v>
      </c>
      <c r="AU61" s="7">
        <f>'Factor D Back Up'!G676</f>
        <v>315.58999999999997</v>
      </c>
      <c r="AV61" s="7">
        <f>'Factor D Back Up'!H676</f>
        <v>902587.39999999991</v>
      </c>
      <c r="AW61" s="7">
        <f>'Factor D Back Up'!D677</f>
        <v>10</v>
      </c>
      <c r="AX61" s="7">
        <f>'Factor D Back Up'!E677</f>
        <v>286</v>
      </c>
      <c r="AY61" s="7">
        <f>'Factor D Back Up'!F677</f>
        <v>2860</v>
      </c>
      <c r="AZ61" s="7">
        <f>'Factor D Back Up'!G677</f>
        <v>322.53297999999995</v>
      </c>
      <c r="BA61" s="7">
        <f>'Factor D Back Up'!H677</f>
        <v>922444.32279999985</v>
      </c>
    </row>
    <row r="62" spans="1:53" x14ac:dyDescent="0.25">
      <c r="A62" s="197" t="s">
        <v>255</v>
      </c>
      <c r="B62" s="2" t="s">
        <v>279</v>
      </c>
      <c r="C62" s="2" t="s">
        <v>276</v>
      </c>
      <c r="D62" s="24">
        <v>89</v>
      </c>
      <c r="E62" s="25">
        <f t="shared" si="0"/>
        <v>219.38202247191012</v>
      </c>
      <c r="F62" s="24">
        <v>19525</v>
      </c>
      <c r="G62" s="28">
        <f t="shared" si="1"/>
        <v>321.9818294494238</v>
      </c>
      <c r="H62" s="27">
        <v>6286695.2199999997</v>
      </c>
      <c r="I62" s="24">
        <v>145</v>
      </c>
      <c r="J62" s="25">
        <f t="shared" si="6"/>
        <v>228.7103448275862</v>
      </c>
      <c r="K62" s="24">
        <v>33163</v>
      </c>
      <c r="L62" s="27">
        <f t="shared" si="2"/>
        <v>321.98269155384014</v>
      </c>
      <c r="M62" s="27">
        <v>10677912</v>
      </c>
      <c r="N62" s="24">
        <v>187</v>
      </c>
      <c r="O62" s="25">
        <f t="shared" si="18"/>
        <v>273.86631016042782</v>
      </c>
      <c r="P62" s="24">
        <v>51213</v>
      </c>
      <c r="Q62" s="27">
        <f t="shared" si="19"/>
        <v>321.85409798293404</v>
      </c>
      <c r="R62" s="27">
        <v>16483113.92</v>
      </c>
      <c r="S62" s="24">
        <v>219</v>
      </c>
      <c r="T62" s="25">
        <f t="shared" si="25"/>
        <v>259.71232876712327</v>
      </c>
      <c r="U62" s="24">
        <v>56877</v>
      </c>
      <c r="V62" s="27">
        <f t="shared" si="26"/>
        <v>321.76168187492306</v>
      </c>
      <c r="W62" s="27">
        <v>18300839.18</v>
      </c>
      <c r="X62" s="189">
        <v>238</v>
      </c>
      <c r="Y62" s="95">
        <f t="shared" si="27"/>
        <v>272.34453781512605</v>
      </c>
      <c r="Z62" s="189">
        <v>64818</v>
      </c>
      <c r="AA62" s="181">
        <f>AB62/Z62</f>
        <v>321.10255515443242</v>
      </c>
      <c r="AB62" s="181">
        <v>20813225.420000002</v>
      </c>
      <c r="AC62" s="7">
        <f>'Factor D Back Up'!D686</f>
        <v>195</v>
      </c>
      <c r="AD62" s="8">
        <f>'Factor D Back Up'!E686</f>
        <v>291.88121319622542</v>
      </c>
      <c r="AE62" s="7">
        <f>'Factor D Back Up'!F686</f>
        <v>56916.836573263958</v>
      </c>
      <c r="AF62" s="5">
        <f>'Factor D Back Up'!G686</f>
        <v>318</v>
      </c>
      <c r="AG62" s="5">
        <f>'Factor D Back Up'!H686</f>
        <v>18099554.030297939</v>
      </c>
      <c r="AH62" s="7">
        <f>'Factor D Back Up'!D687</f>
        <v>175</v>
      </c>
      <c r="AI62" s="7">
        <f>'Factor D Back Up'!E687</f>
        <v>305.57391465882228</v>
      </c>
      <c r="AJ62" s="7">
        <f>'Factor D Back Up'!F687</f>
        <v>53475.435065293896</v>
      </c>
      <c r="AK62" s="7">
        <f>'Factor D Back Up'!G687</f>
        <v>346</v>
      </c>
      <c r="AL62" s="7">
        <f>'Factor D Back Up'!H687</f>
        <v>18502500.532591689</v>
      </c>
      <c r="AM62" s="7">
        <f>'Factor D Back Up'!D688</f>
        <v>179</v>
      </c>
      <c r="AN62" s="7">
        <f>'Factor D Back Up'!E688</f>
        <v>319.26661612141913</v>
      </c>
      <c r="AO62" s="7">
        <f>'Factor D Back Up'!F688</f>
        <v>57148.724285734024</v>
      </c>
      <c r="AP62" s="7">
        <f>'Factor D Back Up'!G688</f>
        <v>328</v>
      </c>
      <c r="AQ62" s="7">
        <f>'Factor D Back Up'!H688</f>
        <v>18744781.565720759</v>
      </c>
      <c r="AR62" s="7">
        <f>'Factor D Back Up'!D689</f>
        <v>145</v>
      </c>
      <c r="AS62" s="7">
        <f>'Factor D Back Up'!E689</f>
        <v>320</v>
      </c>
      <c r="AT62" s="7">
        <f>'Factor D Back Up'!F689</f>
        <v>46400</v>
      </c>
      <c r="AU62" s="7">
        <f>'Factor D Back Up'!G689</f>
        <v>328.34</v>
      </c>
      <c r="AV62" s="7">
        <f>'Factor D Back Up'!H689</f>
        <v>15234975.999999998</v>
      </c>
      <c r="AW62" s="7">
        <f>'Factor D Back Up'!D690</f>
        <v>145</v>
      </c>
      <c r="AX62" s="7">
        <f>'Factor D Back Up'!E690</f>
        <v>320</v>
      </c>
      <c r="AY62" s="7">
        <f>'Factor D Back Up'!F690</f>
        <v>46400</v>
      </c>
      <c r="AZ62" s="7">
        <f>'Factor D Back Up'!G690</f>
        <v>335.56347999999997</v>
      </c>
      <c r="BA62" s="7">
        <f>'Factor D Back Up'!H690</f>
        <v>15570145.471999999</v>
      </c>
    </row>
    <row r="63" spans="1:53" x14ac:dyDescent="0.25">
      <c r="A63" s="197" t="s">
        <v>256</v>
      </c>
      <c r="B63" s="2" t="s">
        <v>279</v>
      </c>
      <c r="C63" s="2" t="s">
        <v>276</v>
      </c>
      <c r="D63" s="24">
        <v>13</v>
      </c>
      <c r="E63" s="25">
        <f t="shared" si="0"/>
        <v>162.92307692307693</v>
      </c>
      <c r="F63" s="24">
        <v>2118</v>
      </c>
      <c r="G63" s="28">
        <f t="shared" si="1"/>
        <v>382.23512747875355</v>
      </c>
      <c r="H63" s="27">
        <v>809574</v>
      </c>
      <c r="I63" s="24">
        <v>8</v>
      </c>
      <c r="J63" s="25">
        <f t="shared" si="6"/>
        <v>149.875</v>
      </c>
      <c r="K63" s="24">
        <v>1199</v>
      </c>
      <c r="L63" s="27">
        <f t="shared" si="2"/>
        <v>382.6947456213511</v>
      </c>
      <c r="M63" s="27">
        <v>458851</v>
      </c>
      <c r="N63" s="24">
        <v>8</v>
      </c>
      <c r="O63" s="25">
        <f t="shared" si="18"/>
        <v>231.375</v>
      </c>
      <c r="P63" s="24">
        <v>1851</v>
      </c>
      <c r="Q63" s="27">
        <f t="shared" si="19"/>
        <v>378.78545650999462</v>
      </c>
      <c r="R63" s="27">
        <v>701131.88</v>
      </c>
      <c r="S63" s="24">
        <v>7</v>
      </c>
      <c r="T63" s="25">
        <f t="shared" si="25"/>
        <v>216.14285714285714</v>
      </c>
      <c r="U63" s="24">
        <v>1513</v>
      </c>
      <c r="V63" s="27">
        <f t="shared" si="26"/>
        <v>377.29230667547921</v>
      </c>
      <c r="W63" s="27">
        <v>570843.26</v>
      </c>
      <c r="X63" s="189">
        <v>4</v>
      </c>
      <c r="Y63" s="95">
        <f t="shared" si="27"/>
        <v>356.75</v>
      </c>
      <c r="Z63" s="189">
        <v>1427</v>
      </c>
      <c r="AA63" s="181">
        <f t="shared" si="28"/>
        <v>376.6886895585144</v>
      </c>
      <c r="AB63" s="181">
        <v>537534.76</v>
      </c>
      <c r="AC63" s="7">
        <f>'Factor D Back Up'!D699</f>
        <v>2.6144121152538276</v>
      </c>
      <c r="AD63" s="8">
        <f>'Factor D Back Up'!E699</f>
        <v>359.58969780219775</v>
      </c>
      <c r="AE63" s="7">
        <f>'Factor D Back Up'!F699</f>
        <v>940.11566245452843</v>
      </c>
      <c r="AF63" s="5">
        <f>'Factor D Back Up'!G699</f>
        <v>377</v>
      </c>
      <c r="AG63" s="5">
        <f>'Factor D Back Up'!H699</f>
        <v>354423.60474535724</v>
      </c>
      <c r="AH63" s="7">
        <f>'Factor D Back Up'!D700</f>
        <v>2.3489364137717423</v>
      </c>
      <c r="AI63" s="7">
        <f>'Factor D Back Up'!E700</f>
        <v>365</v>
      </c>
      <c r="AJ63" s="7">
        <f>'Factor D Back Up'!F700</f>
        <v>857.36179102668598</v>
      </c>
      <c r="AK63" s="7">
        <f>'Factor D Back Up'!G700</f>
        <v>410</v>
      </c>
      <c r="AL63" s="7">
        <f>'Factor D Back Up'!H700</f>
        <v>351518.33432094124</v>
      </c>
      <c r="AM63" s="7">
        <f>'Factor D Back Up'!D701</f>
        <v>6</v>
      </c>
      <c r="AN63" s="7">
        <f>'Factor D Back Up'!E701</f>
        <v>365</v>
      </c>
      <c r="AO63" s="7">
        <f>'Factor D Back Up'!F701</f>
        <v>2190</v>
      </c>
      <c r="AP63" s="7">
        <f>'Factor D Back Up'!G701</f>
        <v>392</v>
      </c>
      <c r="AQ63" s="7">
        <f>'Factor D Back Up'!H701</f>
        <v>858480</v>
      </c>
      <c r="AR63" s="7">
        <f>'Factor D Back Up'!D702</f>
        <v>4</v>
      </c>
      <c r="AS63" s="7">
        <f>'Factor D Back Up'!E702</f>
        <v>365</v>
      </c>
      <c r="AT63" s="7">
        <f>'Factor D Back Up'!F702</f>
        <v>1460</v>
      </c>
      <c r="AU63" s="7">
        <f>'Factor D Back Up'!G702</f>
        <v>392.29</v>
      </c>
      <c r="AV63" s="7">
        <f>'Factor D Back Up'!H702</f>
        <v>572743.4</v>
      </c>
      <c r="AW63" s="7">
        <f>'Factor D Back Up'!D703</f>
        <v>4</v>
      </c>
      <c r="AX63" s="7">
        <f>'Factor D Back Up'!E703</f>
        <v>365</v>
      </c>
      <c r="AY63" s="7">
        <f>'Factor D Back Up'!F703</f>
        <v>1460</v>
      </c>
      <c r="AZ63" s="7">
        <f>'Factor D Back Up'!G703</f>
        <v>400.92038000000002</v>
      </c>
      <c r="BA63" s="7">
        <f>'Factor D Back Up'!H703</f>
        <v>585343.7548</v>
      </c>
    </row>
    <row r="64" spans="1:53" x14ac:dyDescent="0.25">
      <c r="A64" s="197" t="s">
        <v>257</v>
      </c>
      <c r="B64" s="2" t="s">
        <v>279</v>
      </c>
      <c r="C64" s="2" t="s">
        <v>276</v>
      </c>
      <c r="D64" s="24">
        <v>41</v>
      </c>
      <c r="E64" s="25">
        <f t="shared" si="0"/>
        <v>249.85365853658536</v>
      </c>
      <c r="F64" s="24">
        <v>10244</v>
      </c>
      <c r="G64" s="28">
        <f t="shared" si="1"/>
        <v>442.21548613822722</v>
      </c>
      <c r="H64" s="27">
        <v>4530055.4399999995</v>
      </c>
      <c r="I64" s="24">
        <v>54</v>
      </c>
      <c r="J64" s="25">
        <f t="shared" si="6"/>
        <v>150.7037037037037</v>
      </c>
      <c r="K64" s="24">
        <v>8138</v>
      </c>
      <c r="L64" s="27">
        <f t="shared" si="2"/>
        <v>445.03098795772917</v>
      </c>
      <c r="M64" s="27">
        <v>3621662.18</v>
      </c>
      <c r="N64" s="24">
        <v>47</v>
      </c>
      <c r="O64" s="25">
        <f t="shared" si="18"/>
        <v>265.51063829787233</v>
      </c>
      <c r="P64" s="24">
        <v>12479</v>
      </c>
      <c r="Q64" s="27">
        <f t="shared" si="19"/>
        <v>442.92690439939099</v>
      </c>
      <c r="R64" s="27">
        <v>5527284.8399999999</v>
      </c>
      <c r="S64" s="24">
        <v>41</v>
      </c>
      <c r="T64" s="25">
        <f t="shared" si="25"/>
        <v>257.7560975609756</v>
      </c>
      <c r="U64" s="24">
        <v>10568</v>
      </c>
      <c r="V64" s="27">
        <f t="shared" si="26"/>
        <v>441.98144965934898</v>
      </c>
      <c r="W64" s="27">
        <v>4670859.96</v>
      </c>
      <c r="X64" s="189">
        <v>38</v>
      </c>
      <c r="Y64" s="95">
        <f t="shared" si="27"/>
        <v>291.60526315789474</v>
      </c>
      <c r="Z64" s="189">
        <v>11081</v>
      </c>
      <c r="AA64" s="181">
        <f t="shared" si="28"/>
        <v>440.00109286165514</v>
      </c>
      <c r="AB64" s="181">
        <v>4875652.1100000003</v>
      </c>
      <c r="AC64" s="7">
        <f>'Factor D Back Up'!D712</f>
        <v>25</v>
      </c>
      <c r="AD64" s="8">
        <f>'Factor D Back Up'!E712</f>
        <v>300.25255318137351</v>
      </c>
      <c r="AE64" s="7">
        <f>'Factor D Back Up'!F712</f>
        <v>7506.3138295343379</v>
      </c>
      <c r="AF64" s="5">
        <f>'Factor D Back Up'!G712</f>
        <v>456</v>
      </c>
      <c r="AG64" s="5">
        <f>'Factor D Back Up'!H712</f>
        <v>3422879.1062676581</v>
      </c>
      <c r="AH64" s="7">
        <f>'Factor D Back Up'!D713</f>
        <v>13</v>
      </c>
      <c r="AI64" s="7">
        <f>'Factor D Back Up'!E713</f>
        <v>319.30811349136263</v>
      </c>
      <c r="AJ64" s="7">
        <f>'Factor D Back Up'!F713</f>
        <v>4151.0054753877139</v>
      </c>
      <c r="AK64" s="7">
        <f>'Factor D Back Up'!G713</f>
        <v>496</v>
      </c>
      <c r="AL64" s="7">
        <f>'Factor D Back Up'!H713</f>
        <v>2058898.715792306</v>
      </c>
      <c r="AM64" s="7">
        <f>'Factor D Back Up'!D714</f>
        <v>21</v>
      </c>
      <c r="AN64" s="7">
        <f>'Factor D Back Up'!E714</f>
        <v>338.36367380135164</v>
      </c>
      <c r="AO64" s="7">
        <f>'Factor D Back Up'!F714</f>
        <v>7105.6371498283843</v>
      </c>
      <c r="AP64" s="7">
        <f>'Factor D Back Up'!G714</f>
        <v>440</v>
      </c>
      <c r="AQ64" s="7">
        <f>'Factor D Back Up'!H714</f>
        <v>3126480.3459244892</v>
      </c>
      <c r="AR64" s="7">
        <f>'Factor D Back Up'!D715</f>
        <v>12</v>
      </c>
      <c r="AS64" s="7">
        <f>'Factor D Back Up'!E715</f>
        <v>357.41923411134076</v>
      </c>
      <c r="AT64" s="7">
        <f>'Factor D Back Up'!F715</f>
        <v>4289.0308093360891</v>
      </c>
      <c r="AU64" s="7">
        <f>'Factor D Back Up'!G715</f>
        <v>440.21</v>
      </c>
      <c r="AV64" s="7">
        <f>'Factor D Back Up'!H715</f>
        <v>1888074.2525778397</v>
      </c>
      <c r="AW64" s="7">
        <f>'Factor D Back Up'!D716</f>
        <v>14</v>
      </c>
      <c r="AX64" s="7">
        <f>'Factor D Back Up'!E716</f>
        <v>365</v>
      </c>
      <c r="AY64" s="7">
        <f>'Factor D Back Up'!F716</f>
        <v>5110</v>
      </c>
      <c r="AZ64" s="7">
        <f>'Factor D Back Up'!G716</f>
        <v>449.89461999999997</v>
      </c>
      <c r="BA64" s="7">
        <f>'Factor D Back Up'!H716</f>
        <v>2298961.5082</v>
      </c>
    </row>
    <row r="65" spans="1:53" x14ac:dyDescent="0.25">
      <c r="A65" s="197" t="s">
        <v>258</v>
      </c>
      <c r="B65" s="2" t="s">
        <v>279</v>
      </c>
      <c r="C65" s="2" t="s">
        <v>276</v>
      </c>
      <c r="D65" s="24">
        <v>52</v>
      </c>
      <c r="E65" s="25">
        <f t="shared" si="0"/>
        <v>154.88461538461539</v>
      </c>
      <c r="F65" s="24">
        <v>8054</v>
      </c>
      <c r="G65" s="28">
        <f t="shared" si="1"/>
        <v>480.6093866401788</v>
      </c>
      <c r="H65" s="27">
        <v>3870828</v>
      </c>
      <c r="I65" s="24">
        <v>77</v>
      </c>
      <c r="J65" s="25">
        <f t="shared" si="6"/>
        <v>183.79220779220779</v>
      </c>
      <c r="K65" s="24">
        <v>14152</v>
      </c>
      <c r="L65" s="27">
        <f t="shared" si="2"/>
        <v>481.40531373657433</v>
      </c>
      <c r="M65" s="27">
        <v>6812848</v>
      </c>
      <c r="N65" s="24">
        <v>106</v>
      </c>
      <c r="O65" s="25">
        <f t="shared" si="18"/>
        <v>214.50943396226415</v>
      </c>
      <c r="P65" s="24">
        <v>22738</v>
      </c>
      <c r="Q65" s="27">
        <f t="shared" si="19"/>
        <v>477.33239203096139</v>
      </c>
      <c r="R65" s="27">
        <v>10853583.93</v>
      </c>
      <c r="S65" s="24">
        <v>111</v>
      </c>
      <c r="T65" s="25">
        <f t="shared" si="25"/>
        <v>215.85585585585585</v>
      </c>
      <c r="U65" s="24">
        <v>23960</v>
      </c>
      <c r="V65" s="27">
        <f t="shared" si="26"/>
        <v>476.25032637729549</v>
      </c>
      <c r="W65" s="27">
        <v>11410957.82</v>
      </c>
      <c r="X65" s="189">
        <v>139</v>
      </c>
      <c r="Y65" s="95">
        <f t="shared" si="27"/>
        <v>225.56115107913669</v>
      </c>
      <c r="Z65" s="189">
        <v>31353</v>
      </c>
      <c r="AA65" s="181">
        <f t="shared" si="28"/>
        <v>480.99344879277896</v>
      </c>
      <c r="AB65" s="181">
        <v>15080587.6</v>
      </c>
      <c r="AC65" s="7">
        <f>'Factor D Back Up'!D725</f>
        <v>60.012310876263072</v>
      </c>
      <c r="AD65" s="8">
        <f>'Factor D Back Up'!E725</f>
        <v>229.69386408262477</v>
      </c>
      <c r="AE65" s="7">
        <f>'Factor D Back Up'!F725</f>
        <v>13784.459577696594</v>
      </c>
      <c r="AF65" s="5">
        <f>'Factor D Back Up'!G725</f>
        <v>491</v>
      </c>
      <c r="AG65" s="5">
        <f>'Factor D Back Up'!H725</f>
        <v>6768169.6526490282</v>
      </c>
      <c r="AH65" s="7">
        <f>'Factor D Back Up'!D726</f>
        <v>63.876427114777798</v>
      </c>
      <c r="AI65" s="7">
        <f>'Factor D Back Up'!E726</f>
        <v>235.21972264106103</v>
      </c>
      <c r="AJ65" s="7">
        <f>'Factor D Back Up'!F726</f>
        <v>15024.995469239984</v>
      </c>
      <c r="AK65" s="7">
        <f>'Factor D Back Up'!G726</f>
        <v>534</v>
      </c>
      <c r="AL65" s="7">
        <f>'Factor D Back Up'!H726</f>
        <v>8023347.5805741511</v>
      </c>
      <c r="AM65" s="7">
        <f>'Factor D Back Up'!D727</f>
        <v>83</v>
      </c>
      <c r="AN65" s="7">
        <f>'Factor D Back Up'!E727</f>
        <v>240.74558119949731</v>
      </c>
      <c r="AO65" s="7">
        <f>'Factor D Back Up'!F727</f>
        <v>19981.883239558276</v>
      </c>
      <c r="AP65" s="7">
        <f>'Factor D Back Up'!G727</f>
        <v>514</v>
      </c>
      <c r="AQ65" s="7">
        <f>'Factor D Back Up'!H727</f>
        <v>10270687.985132953</v>
      </c>
      <c r="AR65" s="7">
        <f>'Factor D Back Up'!D728</f>
        <v>67.86226301480572</v>
      </c>
      <c r="AS65" s="7">
        <f>'Factor D Back Up'!E728</f>
        <v>246.27143975793359</v>
      </c>
      <c r="AT65" s="7">
        <f>'Factor D Back Up'!F728</f>
        <v>16712.537217887773</v>
      </c>
      <c r="AU65" s="7">
        <f>'Factor D Back Up'!G728</f>
        <v>515.42999999999995</v>
      </c>
      <c r="AV65" s="7">
        <f>'Factor D Back Up'!H728</f>
        <v>8614143.0582158938</v>
      </c>
      <c r="AW65" s="7">
        <f>'Factor D Back Up'!D729</f>
        <v>67.86226301480572</v>
      </c>
      <c r="AX65" s="7">
        <f>'Factor D Back Up'!E729</f>
        <v>251.79729831636985</v>
      </c>
      <c r="AY65" s="7">
        <f>'Factor D Back Up'!F729</f>
        <v>17087.534484762989</v>
      </c>
      <c r="AZ65" s="7">
        <f>'Factor D Back Up'!G729</f>
        <v>526.76945999999998</v>
      </c>
      <c r="BA65" s="7">
        <f>'Factor D Back Up'!H729</f>
        <v>9001191.3132699784</v>
      </c>
    </row>
    <row r="66" spans="1:53" x14ac:dyDescent="0.25">
      <c r="A66" s="197" t="s">
        <v>259</v>
      </c>
      <c r="B66" s="2" t="s">
        <v>279</v>
      </c>
      <c r="C66" s="2" t="s">
        <v>276</v>
      </c>
      <c r="D66" s="24">
        <v>9</v>
      </c>
      <c r="E66" s="25">
        <f t="shared" si="0"/>
        <v>160.11111111111111</v>
      </c>
      <c r="F66" s="24">
        <v>1441</v>
      </c>
      <c r="G66" s="28">
        <f t="shared" si="1"/>
        <v>403</v>
      </c>
      <c r="H66" s="27">
        <v>580723</v>
      </c>
      <c r="I66" s="24">
        <v>7</v>
      </c>
      <c r="J66" s="25">
        <f t="shared" si="6"/>
        <v>216.42857142857142</v>
      </c>
      <c r="K66" s="24">
        <v>1515</v>
      </c>
      <c r="L66" s="27">
        <f t="shared" si="2"/>
        <v>399.51485148514854</v>
      </c>
      <c r="M66" s="27">
        <v>605265</v>
      </c>
      <c r="N66" s="24">
        <v>9</v>
      </c>
      <c r="O66" s="25">
        <f t="shared" si="18"/>
        <v>152</v>
      </c>
      <c r="P66" s="24">
        <v>1368</v>
      </c>
      <c r="Q66" s="27">
        <f t="shared" si="19"/>
        <v>389.75818713450286</v>
      </c>
      <c r="R66" s="27">
        <v>533189.19999999995</v>
      </c>
      <c r="S66" s="24">
        <v>3</v>
      </c>
      <c r="T66" s="25">
        <f t="shared" si="25"/>
        <v>40</v>
      </c>
      <c r="U66" s="24">
        <v>120</v>
      </c>
      <c r="V66" s="27">
        <f t="shared" si="26"/>
        <v>355.60333333333335</v>
      </c>
      <c r="W66" s="27">
        <v>42672.4</v>
      </c>
      <c r="X66" s="189">
        <v>1</v>
      </c>
      <c r="Y66" s="95">
        <f t="shared" si="27"/>
        <v>58</v>
      </c>
      <c r="Z66" s="189">
        <v>58</v>
      </c>
      <c r="AA66" s="181">
        <f t="shared" si="28"/>
        <v>403</v>
      </c>
      <c r="AB66" s="181">
        <v>23374</v>
      </c>
      <c r="AC66" s="7">
        <f>'Factor D Back Up'!D738</f>
        <v>2</v>
      </c>
      <c r="AD66" s="8">
        <f>'Factor D Back Up'!E738</f>
        <v>146.51058201058203</v>
      </c>
      <c r="AE66" s="7">
        <f>'Factor D Back Up'!F738</f>
        <v>293.02116402116405</v>
      </c>
      <c r="AF66" s="5">
        <f>'Factor D Back Up'!G738</f>
        <v>511.49</v>
      </c>
      <c r="AG66" s="5">
        <f>'Factor D Back Up'!H738</f>
        <v>149877.39518518522</v>
      </c>
      <c r="AH66" s="7">
        <f>'Factor D Back Up'!D739</f>
        <v>3</v>
      </c>
      <c r="AI66" s="7">
        <f>'Factor D Back Up'!E739</f>
        <v>146.51058201058203</v>
      </c>
      <c r="AJ66" s="7">
        <f>'Factor D Back Up'!F739</f>
        <v>439.53174603174608</v>
      </c>
      <c r="AK66" s="7">
        <f>'Factor D Back Up'!G739</f>
        <v>563</v>
      </c>
      <c r="AL66" s="7">
        <f>'Factor D Back Up'!H739</f>
        <v>247456.37301587305</v>
      </c>
      <c r="AM66" s="7">
        <f>'Factor D Back Up'!D740</f>
        <v>1</v>
      </c>
      <c r="AN66" s="7">
        <f>'Factor D Back Up'!E740</f>
        <v>146.51058201058203</v>
      </c>
      <c r="AO66" s="7">
        <f>'Factor D Back Up'!F740</f>
        <v>146.51058201058203</v>
      </c>
      <c r="AP66" s="7">
        <f>'Factor D Back Up'!G740</f>
        <v>572.51</v>
      </c>
      <c r="AQ66" s="7">
        <f>'Factor D Back Up'!H740</f>
        <v>83878.773306878313</v>
      </c>
      <c r="AR66" s="7">
        <f>'Factor D Back Up'!D741</f>
        <v>1</v>
      </c>
      <c r="AS66" s="7">
        <f>'Factor D Back Up'!E741</f>
        <v>146.51058201058203</v>
      </c>
      <c r="AT66" s="7">
        <f>'Factor D Back Up'!F741</f>
        <v>146.51058201058203</v>
      </c>
      <c r="AU66" s="7">
        <f>'Factor D Back Up'!G741</f>
        <v>608.07000000000005</v>
      </c>
      <c r="AV66" s="7">
        <f>'Factor D Back Up'!H741</f>
        <v>89088.689603174615</v>
      </c>
      <c r="AW66" s="7">
        <f>'Factor D Back Up'!D742</f>
        <v>1</v>
      </c>
      <c r="AX66" s="7">
        <f>'Factor D Back Up'!E742</f>
        <v>146.51058201058203</v>
      </c>
      <c r="AY66" s="7">
        <f>'Factor D Back Up'!F742</f>
        <v>146.51058201058203</v>
      </c>
      <c r="AZ66" s="7">
        <f>'Factor D Back Up'!G742</f>
        <v>621.44754000000012</v>
      </c>
      <c r="BA66" s="7">
        <f>'Factor D Back Up'!H742</f>
        <v>91048.640774444473</v>
      </c>
    </row>
    <row r="67" spans="1:53" x14ac:dyDescent="0.25">
      <c r="A67" s="197" t="s">
        <v>179</v>
      </c>
      <c r="B67" s="2" t="s">
        <v>279</v>
      </c>
      <c r="C67" s="2" t="s">
        <v>276</v>
      </c>
      <c r="D67" s="24">
        <v>151</v>
      </c>
      <c r="E67" s="25">
        <f t="shared" si="0"/>
        <v>210.27152317880794</v>
      </c>
      <c r="F67" s="24">
        <v>31751</v>
      </c>
      <c r="G67" s="28">
        <f t="shared" si="1"/>
        <v>491.97091115240465</v>
      </c>
      <c r="H67" s="27">
        <v>15620568.4</v>
      </c>
      <c r="I67" s="24">
        <v>141</v>
      </c>
      <c r="J67" s="25">
        <f t="shared" si="6"/>
        <v>250.75886524822695</v>
      </c>
      <c r="K67" s="24">
        <v>35357</v>
      </c>
      <c r="L67" s="27">
        <f t="shared" si="2"/>
        <v>493.09678847187257</v>
      </c>
      <c r="M67" s="27">
        <v>17434423.149999999</v>
      </c>
      <c r="N67" s="24">
        <v>129</v>
      </c>
      <c r="O67" s="25">
        <f t="shared" si="18"/>
        <v>240.86821705426357</v>
      </c>
      <c r="P67" s="24">
        <v>31072</v>
      </c>
      <c r="Q67" s="27">
        <f t="shared" si="19"/>
        <v>492.40509140061789</v>
      </c>
      <c r="R67" s="27">
        <v>15300011</v>
      </c>
      <c r="S67" s="24">
        <v>100</v>
      </c>
      <c r="T67" s="25">
        <f t="shared" si="25"/>
        <v>202.62</v>
      </c>
      <c r="U67" s="24">
        <v>20262</v>
      </c>
      <c r="V67" s="27">
        <f t="shared" si="26"/>
        <v>497.08506218537161</v>
      </c>
      <c r="W67" s="27">
        <v>10071937.529999999</v>
      </c>
      <c r="X67" s="189">
        <v>53</v>
      </c>
      <c r="Y67" s="95">
        <f t="shared" si="27"/>
        <v>255.81132075471697</v>
      </c>
      <c r="Z67" s="189">
        <v>13558</v>
      </c>
      <c r="AA67" s="181">
        <f t="shared" si="28"/>
        <v>494.09615430004425</v>
      </c>
      <c r="AB67" s="181">
        <v>6698955.6600000001</v>
      </c>
      <c r="AC67" s="7">
        <f>'Factor D Back Up'!D751</f>
        <v>35</v>
      </c>
      <c r="AD67" s="8">
        <f>'Factor D Back Up'!E751</f>
        <v>214.63382516468909</v>
      </c>
      <c r="AE67" s="7">
        <f>'Factor D Back Up'!F751</f>
        <v>7512.1838807641179</v>
      </c>
      <c r="AF67" s="5">
        <f>'Factor D Back Up'!G751</f>
        <v>574</v>
      </c>
      <c r="AG67" s="5">
        <f>'Factor D Back Up'!H751</f>
        <v>4311993.5475586038</v>
      </c>
      <c r="AH67" s="7">
        <f>'Factor D Back Up'!D752</f>
        <v>35</v>
      </c>
      <c r="AI67" s="7">
        <f>'Factor D Back Up'!E752</f>
        <v>211.34930339165038</v>
      </c>
      <c r="AJ67" s="7">
        <f>'Factor D Back Up'!F752</f>
        <v>7397.2256187077637</v>
      </c>
      <c r="AK67" s="7">
        <f>'Factor D Back Up'!G752</f>
        <v>624</v>
      </c>
      <c r="AL67" s="7">
        <f>'Factor D Back Up'!H752</f>
        <v>4615868.7860736446</v>
      </c>
      <c r="AM67" s="7">
        <f>'Factor D Back Up'!D753</f>
        <v>27</v>
      </c>
      <c r="AN67" s="7">
        <f>'Factor D Back Up'!E753</f>
        <v>208.06478161861165</v>
      </c>
      <c r="AO67" s="7">
        <f>'Factor D Back Up'!F753</f>
        <v>5617.7491037025147</v>
      </c>
      <c r="AP67" s="7">
        <f>'Factor D Back Up'!G753</f>
        <v>605</v>
      </c>
      <c r="AQ67" s="7">
        <f>'Factor D Back Up'!H753</f>
        <v>3398738.2077400214</v>
      </c>
      <c r="AR67" s="7">
        <f>'Factor D Back Up'!D754</f>
        <v>26</v>
      </c>
      <c r="AS67" s="7">
        <f>'Factor D Back Up'!E754</f>
        <v>204.78025984557291</v>
      </c>
      <c r="AT67" s="7">
        <f>'Factor D Back Up'!F754</f>
        <v>5324.2867559848955</v>
      </c>
      <c r="AU67" s="7">
        <f>'Factor D Back Up'!G754</f>
        <v>627.15</v>
      </c>
      <c r="AV67" s="7">
        <f>'Factor D Back Up'!H754</f>
        <v>3339126.4390159273</v>
      </c>
      <c r="AW67" s="7">
        <f>'Factor D Back Up'!D755</f>
        <v>25</v>
      </c>
      <c r="AX67" s="7">
        <f>'Factor D Back Up'!E755</f>
        <v>201.49573807253421</v>
      </c>
      <c r="AY67" s="7">
        <f>'Factor D Back Up'!F755</f>
        <v>5037.3934518133556</v>
      </c>
      <c r="AZ67" s="7">
        <f>'Factor D Back Up'!G755</f>
        <v>640.94730000000004</v>
      </c>
      <c r="BA67" s="7">
        <f>'Factor D Back Up'!H755</f>
        <v>3228703.7319774507</v>
      </c>
    </row>
    <row r="68" spans="1:53" x14ac:dyDescent="0.25">
      <c r="A68" s="197" t="s">
        <v>261</v>
      </c>
      <c r="B68" s="2" t="s">
        <v>279</v>
      </c>
      <c r="C68" s="2" t="s">
        <v>276</v>
      </c>
      <c r="D68" s="24">
        <v>80</v>
      </c>
      <c r="E68" s="25">
        <f t="shared" si="0"/>
        <v>4427.2875000000004</v>
      </c>
      <c r="F68" s="24">
        <v>354183</v>
      </c>
      <c r="G68" s="28">
        <f t="shared" si="1"/>
        <v>5.5187205484170612</v>
      </c>
      <c r="H68" s="27">
        <v>1954637</v>
      </c>
      <c r="I68" s="24">
        <v>99</v>
      </c>
      <c r="J68" s="25">
        <f t="shared" si="6"/>
        <v>5112.6565656565654</v>
      </c>
      <c r="K68" s="24">
        <v>506153</v>
      </c>
      <c r="L68" s="27">
        <f t="shared" si="2"/>
        <v>5.5170659859765721</v>
      </c>
      <c r="M68" s="27">
        <v>2792479.5</v>
      </c>
      <c r="N68" s="24">
        <v>129</v>
      </c>
      <c r="O68" s="25">
        <f t="shared" si="18"/>
        <v>5904.7054263565888</v>
      </c>
      <c r="P68" s="24">
        <v>761707</v>
      </c>
      <c r="Q68" s="27">
        <f t="shared" si="19"/>
        <v>5.4834398265999917</v>
      </c>
      <c r="R68" s="27">
        <v>4176774.5</v>
      </c>
      <c r="S68" s="24">
        <v>189</v>
      </c>
      <c r="T68" s="25">
        <f t="shared" si="25"/>
        <v>7997.7724867724864</v>
      </c>
      <c r="U68" s="24">
        <v>1511579</v>
      </c>
      <c r="V68" s="27">
        <f t="shared" si="26"/>
        <v>5.4793979011351706</v>
      </c>
      <c r="W68" s="27">
        <v>8282542.7999999998</v>
      </c>
      <c r="X68" s="189">
        <v>299</v>
      </c>
      <c r="Y68" s="95">
        <f t="shared" si="27"/>
        <v>4991.6555183946484</v>
      </c>
      <c r="Z68" s="189">
        <v>1492505</v>
      </c>
      <c r="AA68" s="181">
        <f t="shared" si="28"/>
        <v>5.456922422370444</v>
      </c>
      <c r="AB68" s="181">
        <v>8144484</v>
      </c>
      <c r="AC68" s="7">
        <f>'Factor D Back Up'!S764</f>
        <v>308.69520103761351</v>
      </c>
      <c r="AD68" s="8">
        <f>'Factor D Back Up'!E764</f>
        <v>4991.6555183946484</v>
      </c>
      <c r="AE68" s="7">
        <f>'Factor D Back Up'!F764</f>
        <v>461376.78398855391</v>
      </c>
      <c r="AF68" s="5">
        <f>'Factor D Back Up'!G764</f>
        <v>5.46</v>
      </c>
      <c r="AG68" s="5">
        <f>'Factor D Back Up'!H764</f>
        <v>2519117.2405775045</v>
      </c>
      <c r="AH68" s="7">
        <f>'Factor D Back Up'!S765</f>
        <v>318.39040207522697</v>
      </c>
      <c r="AI68" s="7">
        <f>'Factor D Back Up'!E765</f>
        <v>4991.6555183946484</v>
      </c>
      <c r="AJ68" s="7">
        <f>'Factor D Back Up'!F765</f>
        <v>493803.40454767202</v>
      </c>
      <c r="AK68" s="7">
        <f>'Factor D Back Up'!G765</f>
        <v>5.93</v>
      </c>
      <c r="AL68" s="7">
        <f>'Factor D Back Up'!H765</f>
        <v>2928254.188967695</v>
      </c>
      <c r="AM68" s="7">
        <f>'Factor D Back Up'!S766</f>
        <v>328.08560311284049</v>
      </c>
      <c r="AN68" s="7">
        <f>'Factor D Back Up'!E766</f>
        <v>3220</v>
      </c>
      <c r="AO68" s="7">
        <f>'Factor D Back Up'!F766</f>
        <v>412160</v>
      </c>
      <c r="AP68" s="7">
        <f>'Factor D Back Up'!G766</f>
        <v>5.97</v>
      </c>
      <c r="AQ68" s="7">
        <f>'Factor D Back Up'!H766</f>
        <v>2460595.1999999997</v>
      </c>
      <c r="AR68" s="7">
        <f>'Factor D Back Up'!S767</f>
        <v>333.90272373540859</v>
      </c>
      <c r="AS68" s="7">
        <f>'Factor D Back Up'!E767</f>
        <v>3220</v>
      </c>
      <c r="AT68" s="7">
        <f>'Factor D Back Up'!F767</f>
        <v>418600</v>
      </c>
      <c r="AU68" s="7">
        <f>'Factor D Back Up'!G767</f>
        <v>5.9879099999999994</v>
      </c>
      <c r="AV68" s="7">
        <f>'Factor D Back Up'!H767</f>
        <v>2506539.1259999997</v>
      </c>
      <c r="AW68" s="7">
        <f>'Factor D Back Up'!S768</f>
        <v>339.71984435797668</v>
      </c>
      <c r="AX68" s="7">
        <f>'Factor D Back Up'!E768</f>
        <v>3220</v>
      </c>
      <c r="AY68" s="7">
        <f>'Factor D Back Up'!F768</f>
        <v>386400</v>
      </c>
      <c r="AZ68" s="7">
        <f>'Factor D Back Up'!G768</f>
        <v>6.1196440199999991</v>
      </c>
      <c r="BA68" s="7">
        <f>'Factor D Back Up'!H768</f>
        <v>2364630.4493279997</v>
      </c>
    </row>
    <row r="69" spans="1:53" s="184" customFormat="1" x14ac:dyDescent="0.25">
      <c r="A69" s="187" t="s">
        <v>213</v>
      </c>
      <c r="B69" s="198"/>
      <c r="C69" s="198"/>
      <c r="D69" s="199"/>
      <c r="E69" s="186"/>
      <c r="F69" s="199"/>
      <c r="G69" s="200"/>
      <c r="H69" s="200"/>
      <c r="I69" s="199"/>
      <c r="J69" s="186"/>
      <c r="K69" s="199"/>
      <c r="L69" s="200"/>
      <c r="M69" s="200"/>
      <c r="N69" s="199"/>
      <c r="O69" s="186"/>
      <c r="P69" s="199"/>
      <c r="Q69" s="200"/>
      <c r="R69" s="200"/>
      <c r="S69" s="199"/>
      <c r="T69" s="186"/>
      <c r="U69" s="199"/>
      <c r="V69" s="200"/>
      <c r="W69" s="200"/>
      <c r="X69" s="201"/>
      <c r="Y69" s="186"/>
      <c r="Z69" s="201"/>
      <c r="AA69" s="202"/>
      <c r="AB69" s="202"/>
      <c r="AC69" s="199" t="e">
        <f>'Factor D Back Up'!#REF!</f>
        <v>#REF!</v>
      </c>
      <c r="AD69" s="186" t="e">
        <f>'Factor D Back Up'!#REF!</f>
        <v>#REF!</v>
      </c>
      <c r="AE69" s="199" t="e">
        <f>'Factor D Back Up'!#REF!</f>
        <v>#REF!</v>
      </c>
      <c r="AF69" s="200" t="e">
        <f>'Factor D Back Up'!#REF!</f>
        <v>#REF!</v>
      </c>
      <c r="AG69" s="200" t="e">
        <f>'Factor D Back Up'!#REF!</f>
        <v>#REF!</v>
      </c>
      <c r="AH69" s="199" t="e">
        <f>'Factor D Back Up'!#REF!</f>
        <v>#REF!</v>
      </c>
      <c r="AI69" s="199" t="e">
        <f>'Factor D Back Up'!#REF!</f>
        <v>#REF!</v>
      </c>
      <c r="AJ69" s="199" t="e">
        <f>'Factor D Back Up'!#REF!</f>
        <v>#REF!</v>
      </c>
      <c r="AK69" s="199" t="e">
        <f>'Factor D Back Up'!#REF!</f>
        <v>#REF!</v>
      </c>
      <c r="AL69" s="199" t="e">
        <f>'Factor D Back Up'!#REF!</f>
        <v>#REF!</v>
      </c>
      <c r="AM69" s="199" t="e">
        <f>'Factor D Back Up'!#REF!</f>
        <v>#REF!</v>
      </c>
      <c r="AN69" s="199" t="e">
        <f>'Factor D Back Up'!#REF!</f>
        <v>#REF!</v>
      </c>
      <c r="AO69" s="199" t="e">
        <f>'Factor D Back Up'!#REF!</f>
        <v>#REF!</v>
      </c>
      <c r="AP69" s="199" t="e">
        <f>'Factor D Back Up'!#REF!</f>
        <v>#REF!</v>
      </c>
      <c r="AQ69" s="199" t="e">
        <f>'Factor D Back Up'!#REF!</f>
        <v>#REF!</v>
      </c>
      <c r="AR69" s="199" t="e">
        <f>'Factor D Back Up'!#REF!</f>
        <v>#REF!</v>
      </c>
      <c r="AS69" s="199" t="e">
        <f>'Factor D Back Up'!#REF!</f>
        <v>#REF!</v>
      </c>
      <c r="AT69" s="199" t="e">
        <f>'Factor D Back Up'!#REF!</f>
        <v>#REF!</v>
      </c>
      <c r="AU69" s="199" t="e">
        <f>'Factor D Back Up'!#REF!</f>
        <v>#REF!</v>
      </c>
      <c r="AV69" s="199" t="e">
        <f>'Factor D Back Up'!#REF!</f>
        <v>#REF!</v>
      </c>
      <c r="AW69" s="199" t="e">
        <f>'Factor D Back Up'!#REF!</f>
        <v>#REF!</v>
      </c>
      <c r="AX69" s="199" t="e">
        <f>'Factor D Back Up'!#REF!</f>
        <v>#REF!</v>
      </c>
      <c r="AY69" s="199" t="e">
        <f>'Factor D Back Up'!#REF!</f>
        <v>#REF!</v>
      </c>
      <c r="AZ69" s="199" t="e">
        <f>'Factor D Back Up'!#REF!</f>
        <v>#REF!</v>
      </c>
      <c r="BA69" s="199" t="e">
        <f>'Factor D Back Up'!#REF!</f>
        <v>#REF!</v>
      </c>
    </row>
    <row r="70" spans="1:53" x14ac:dyDescent="0.25">
      <c r="A70" s="197" t="s">
        <v>262</v>
      </c>
      <c r="B70" s="2" t="s">
        <v>279</v>
      </c>
      <c r="C70" s="2" t="s">
        <v>276</v>
      </c>
      <c r="D70" s="24">
        <v>28</v>
      </c>
      <c r="E70" s="25">
        <f t="shared" si="0"/>
        <v>284.21428571428572</v>
      </c>
      <c r="F70" s="24">
        <v>7958</v>
      </c>
      <c r="G70" s="28">
        <f t="shared" si="1"/>
        <v>217</v>
      </c>
      <c r="H70" s="27">
        <v>1726886</v>
      </c>
      <c r="I70" s="24">
        <v>24</v>
      </c>
      <c r="J70" s="25">
        <f t="shared" si="6"/>
        <v>326.29166666666669</v>
      </c>
      <c r="K70" s="24">
        <v>7831</v>
      </c>
      <c r="L70" s="27">
        <f t="shared" si="2"/>
        <v>217</v>
      </c>
      <c r="M70" s="27">
        <v>1699327</v>
      </c>
      <c r="N70" s="24">
        <v>24</v>
      </c>
      <c r="O70" s="25">
        <f t="shared" si="18"/>
        <v>261.41666666666669</v>
      </c>
      <c r="P70" s="24">
        <v>6274</v>
      </c>
      <c r="Q70" s="27">
        <f t="shared" si="19"/>
        <v>217</v>
      </c>
      <c r="R70" s="27">
        <v>1361458</v>
      </c>
      <c r="S70" s="24">
        <v>23</v>
      </c>
      <c r="T70" s="25">
        <f t="shared" si="25"/>
        <v>224.30434782608697</v>
      </c>
      <c r="U70" s="24">
        <v>5159</v>
      </c>
      <c r="V70" s="27">
        <f t="shared" si="26"/>
        <v>217</v>
      </c>
      <c r="W70" s="27">
        <v>1119503</v>
      </c>
      <c r="X70" s="189">
        <v>15</v>
      </c>
      <c r="Y70" s="95">
        <f t="shared" si="27"/>
        <v>319.93333333333334</v>
      </c>
      <c r="Z70" s="189">
        <v>4799</v>
      </c>
      <c r="AA70" s="181">
        <f t="shared" si="28"/>
        <v>217</v>
      </c>
      <c r="AB70" s="181">
        <v>1041383</v>
      </c>
      <c r="AC70" s="7">
        <f>'Factor D Back Up'!D777</f>
        <v>12</v>
      </c>
      <c r="AD70" s="8">
        <f>'Factor D Back Up'!E777</f>
        <v>274.06729296066248</v>
      </c>
      <c r="AE70" s="7">
        <f>'Factor D Back Up'!F777</f>
        <v>3288.8075155279498</v>
      </c>
      <c r="AF70" s="5">
        <f>'Factor D Back Up'!G777</f>
        <v>228</v>
      </c>
      <c r="AG70" s="5">
        <f>'Factor D Back Up'!H777</f>
        <v>749848.11354037258</v>
      </c>
      <c r="AH70" s="7">
        <f>'Factor D Back Up'!D778</f>
        <v>12</v>
      </c>
      <c r="AI70" s="7">
        <f>'Factor D Back Up'!E778</f>
        <v>271.01237060041404</v>
      </c>
      <c r="AJ70" s="7">
        <f>'Factor D Back Up'!F778</f>
        <v>3252.1484472049688</v>
      </c>
      <c r="AK70" s="7">
        <f>'Factor D Back Up'!G778</f>
        <v>244.41</v>
      </c>
      <c r="AL70" s="7">
        <f>'Factor D Back Up'!H778</f>
        <v>794857.6019813664</v>
      </c>
      <c r="AM70" s="7">
        <f>'Factor D Back Up'!D779</f>
        <v>10</v>
      </c>
      <c r="AN70" s="7">
        <f>'Factor D Back Up'!E779</f>
        <v>267.9574482401656</v>
      </c>
      <c r="AO70" s="7">
        <f>'Factor D Back Up'!F779</f>
        <v>2679.574482401656</v>
      </c>
      <c r="AP70" s="7">
        <f>'Factor D Back Up'!G779</f>
        <v>264.26</v>
      </c>
      <c r="AQ70" s="7">
        <f>'Factor D Back Up'!H779</f>
        <v>708104.35271946155</v>
      </c>
      <c r="AR70" s="7">
        <f>'Factor D Back Up'!D780</f>
        <v>12</v>
      </c>
      <c r="AS70" s="7">
        <f>'Factor D Back Up'!E780</f>
        <v>264.90252587991716</v>
      </c>
      <c r="AT70" s="7">
        <f>'Factor D Back Up'!F780</f>
        <v>3178.8303105590057</v>
      </c>
      <c r="AU70" s="7">
        <f>'Factor D Back Up'!G780</f>
        <v>266.77999999999997</v>
      </c>
      <c r="AV70" s="7">
        <f>'Factor D Back Up'!H780</f>
        <v>848048.35025093146</v>
      </c>
      <c r="AW70" s="7">
        <f>'Factor D Back Up'!D781</f>
        <v>12</v>
      </c>
      <c r="AX70" s="7">
        <f>'Factor D Back Up'!E781</f>
        <v>261.84760351966872</v>
      </c>
      <c r="AY70" s="7">
        <f>'Factor D Back Up'!F781</f>
        <v>3142.1712422360247</v>
      </c>
      <c r="AZ70" s="7">
        <f>'Factor D Back Up'!G781</f>
        <v>272.64915999999999</v>
      </c>
      <c r="BA70" s="7">
        <f>'Factor D Back Up'!H781</f>
        <v>856710.3497718086</v>
      </c>
    </row>
    <row r="71" spans="1:53" x14ac:dyDescent="0.25">
      <c r="A71" s="197" t="s">
        <v>263</v>
      </c>
      <c r="B71" s="2" t="s">
        <v>279</v>
      </c>
      <c r="C71" s="2" t="s">
        <v>276</v>
      </c>
      <c r="D71" s="24">
        <v>18</v>
      </c>
      <c r="E71" s="25">
        <f t="shared" si="0"/>
        <v>288.77777777777777</v>
      </c>
      <c r="F71" s="24">
        <v>5198</v>
      </c>
      <c r="G71" s="28">
        <f t="shared" si="1"/>
        <v>343.99923047325893</v>
      </c>
      <c r="H71" s="27">
        <v>1788108</v>
      </c>
      <c r="I71" s="24">
        <v>19</v>
      </c>
      <c r="J71" s="25">
        <f t="shared" si="6"/>
        <v>264.68421052631578</v>
      </c>
      <c r="K71" s="24">
        <v>5029</v>
      </c>
      <c r="L71" s="27">
        <f t="shared" si="2"/>
        <v>343.52596540067611</v>
      </c>
      <c r="M71" s="27">
        <v>1727592.08</v>
      </c>
      <c r="N71" s="24">
        <v>24</v>
      </c>
      <c r="O71" s="25">
        <f t="shared" si="18"/>
        <v>295.375</v>
      </c>
      <c r="P71" s="24">
        <v>7089</v>
      </c>
      <c r="Q71" s="27">
        <f t="shared" si="19"/>
        <v>344</v>
      </c>
      <c r="R71" s="27">
        <v>2438616</v>
      </c>
      <c r="S71" s="24">
        <v>26</v>
      </c>
      <c r="T71" s="25">
        <f t="shared" si="25"/>
        <v>253.42307692307693</v>
      </c>
      <c r="U71" s="24">
        <v>6589</v>
      </c>
      <c r="V71" s="27">
        <f t="shared" si="26"/>
        <v>344</v>
      </c>
      <c r="W71" s="27">
        <v>2266616</v>
      </c>
      <c r="X71" s="189">
        <v>26</v>
      </c>
      <c r="Y71" s="95">
        <f t="shared" si="27"/>
        <v>245.26923076923077</v>
      </c>
      <c r="Z71" s="189">
        <v>6377</v>
      </c>
      <c r="AA71" s="181">
        <f t="shared" si="28"/>
        <v>344</v>
      </c>
      <c r="AB71" s="181">
        <v>2193688</v>
      </c>
      <c r="AC71" s="7">
        <f>'Factor D Back Up'!D790</f>
        <v>22</v>
      </c>
      <c r="AD71" s="8">
        <f>'Factor D Back Up'!E790</f>
        <v>239.63866396761134</v>
      </c>
      <c r="AE71" s="7">
        <f>'Factor D Back Up'!F790</f>
        <v>5272.0506072874496</v>
      </c>
      <c r="AF71" s="5">
        <f>'Factor D Back Up'!G790</f>
        <v>360</v>
      </c>
      <c r="AG71" s="5">
        <f>'Factor D Back Up'!H790</f>
        <v>1897938.2186234819</v>
      </c>
      <c r="AH71" s="7">
        <f>'Factor D Back Up'!D791</f>
        <v>22</v>
      </c>
      <c r="AI71" s="7">
        <f>'Factor D Back Up'!E791</f>
        <v>229.61897773279355</v>
      </c>
      <c r="AJ71" s="7">
        <f>'Factor D Back Up'!F791</f>
        <v>5051.6175101214585</v>
      </c>
      <c r="AK71" s="7">
        <f>'Factor D Back Up'!G791</f>
        <v>390.23</v>
      </c>
      <c r="AL71" s="7">
        <f>'Factor D Back Up'!H791</f>
        <v>1971292.7009746968</v>
      </c>
      <c r="AM71" s="7">
        <f>'Factor D Back Up'!D792</f>
        <v>11</v>
      </c>
      <c r="AN71" s="7">
        <f>'Factor D Back Up'!E792</f>
        <v>219.59929149797574</v>
      </c>
      <c r="AO71" s="7">
        <f>'Factor D Back Up'!F792</f>
        <v>2415.5922064777333</v>
      </c>
      <c r="AP71" s="7">
        <f>'Factor D Back Up'!G792</f>
        <v>386.11</v>
      </c>
      <c r="AQ71" s="7">
        <f>'Factor D Back Up'!H792</f>
        <v>932684.30684311758</v>
      </c>
      <c r="AR71" s="7">
        <f>'Factor D Back Up'!D793</f>
        <v>12</v>
      </c>
      <c r="AS71" s="7">
        <f>'Factor D Back Up'!E793</f>
        <v>209.57960526315793</v>
      </c>
      <c r="AT71" s="7">
        <f>'Factor D Back Up'!F793</f>
        <v>2514.9552631578954</v>
      </c>
      <c r="AU71" s="7">
        <f>'Factor D Back Up'!G793</f>
        <v>374.87</v>
      </c>
      <c r="AV71" s="7">
        <f>'Factor D Back Up'!H793</f>
        <v>942781.2795000003</v>
      </c>
      <c r="AW71" s="7">
        <f>'Factor D Back Up'!D794</f>
        <v>12</v>
      </c>
      <c r="AX71" s="7">
        <f>'Factor D Back Up'!E794</f>
        <v>199.55991902834012</v>
      </c>
      <c r="AY71" s="7">
        <f>'Factor D Back Up'!F794</f>
        <v>2394.7190283400814</v>
      </c>
      <c r="AZ71" s="7">
        <f>'Factor D Back Up'!G794</f>
        <v>383.11714000000001</v>
      </c>
      <c r="BA71" s="7">
        <f>'Factor D Back Up'!H794</f>
        <v>917457.90524123097</v>
      </c>
    </row>
    <row r="72" spans="1:53" x14ac:dyDescent="0.25">
      <c r="A72" s="197" t="s">
        <v>264</v>
      </c>
      <c r="B72" s="2" t="s">
        <v>279</v>
      </c>
      <c r="C72" s="2" t="s">
        <v>276</v>
      </c>
      <c r="D72" s="24">
        <v>51</v>
      </c>
      <c r="E72" s="25">
        <f t="shared" ref="E72:E78" si="29">F72/D72</f>
        <v>183.52941176470588</v>
      </c>
      <c r="F72" s="24">
        <v>9360</v>
      </c>
      <c r="G72" s="28">
        <f t="shared" ref="G72:G78" si="30">H72/F72</f>
        <v>475.36581196581199</v>
      </c>
      <c r="H72" s="27">
        <v>4449424</v>
      </c>
      <c r="I72" s="24">
        <v>47</v>
      </c>
      <c r="J72" s="25">
        <f t="shared" si="6"/>
        <v>257.57446808510639</v>
      </c>
      <c r="K72" s="24">
        <v>12106</v>
      </c>
      <c r="L72" s="27">
        <f t="shared" ref="L72:L78" si="31">M72/K72</f>
        <v>470.47986452998509</v>
      </c>
      <c r="M72" s="27">
        <v>5695629.2399999993</v>
      </c>
      <c r="N72" s="24">
        <v>64</v>
      </c>
      <c r="O72" s="25">
        <f t="shared" si="18"/>
        <v>229.25</v>
      </c>
      <c r="P72" s="24">
        <v>14672</v>
      </c>
      <c r="Q72" s="27">
        <f t="shared" si="19"/>
        <v>474.15789258451468</v>
      </c>
      <c r="R72" s="27">
        <v>6956844.5999999996</v>
      </c>
      <c r="S72" s="24">
        <v>44</v>
      </c>
      <c r="T72" s="25">
        <f t="shared" si="25"/>
        <v>292</v>
      </c>
      <c r="U72" s="24">
        <v>12848</v>
      </c>
      <c r="V72" s="27">
        <f t="shared" si="26"/>
        <v>477.60281755915315</v>
      </c>
      <c r="W72" s="27">
        <v>6136241</v>
      </c>
      <c r="X72" s="189">
        <v>40</v>
      </c>
      <c r="Y72" s="95">
        <f t="shared" si="27"/>
        <v>236.95</v>
      </c>
      <c r="Z72" s="189">
        <v>9478</v>
      </c>
      <c r="AA72" s="181">
        <f t="shared" si="28"/>
        <v>483.19656045579234</v>
      </c>
      <c r="AB72" s="181">
        <v>4579737</v>
      </c>
      <c r="AC72" s="7">
        <f>'Factor D Back Up'!D803</f>
        <v>39.089548515839368</v>
      </c>
      <c r="AD72" s="8">
        <f>'Factor D Back Up'!E803</f>
        <v>282.24078848560703</v>
      </c>
      <c r="AE72" s="7">
        <f>'Factor D Back Up'!F803</f>
        <v>11032.664994656894</v>
      </c>
      <c r="AF72" s="5">
        <f>'Factor D Back Up'!G803</f>
        <v>402</v>
      </c>
      <c r="AG72" s="5">
        <f>'Factor D Back Up'!H803</f>
        <v>4435131.3278520713</v>
      </c>
      <c r="AH72" s="7">
        <f>'Factor D Back Up'!D804</f>
        <v>39</v>
      </c>
      <c r="AI72" s="7">
        <f>'Factor D Back Up'!E804</f>
        <v>296.36745932415522</v>
      </c>
      <c r="AJ72" s="7">
        <f>'Factor D Back Up'!F804</f>
        <v>11558.330913642054</v>
      </c>
      <c r="AK72" s="7">
        <f>'Factor D Back Up'!G804</f>
        <v>435.37</v>
      </c>
      <c r="AL72" s="7">
        <f>'Factor D Back Up'!H804</f>
        <v>5032150.5298723411</v>
      </c>
      <c r="AM72" s="7">
        <f>'Factor D Back Up'!D805</f>
        <v>50</v>
      </c>
      <c r="AN72" s="7">
        <f>'Factor D Back Up'!E805</f>
        <v>310.49413016270336</v>
      </c>
      <c r="AO72" s="7">
        <f>'Factor D Back Up'!F805</f>
        <v>15524.706508135168</v>
      </c>
      <c r="AP72" s="7">
        <f>'Factor D Back Up'!G805</f>
        <v>420.83</v>
      </c>
      <c r="AQ72" s="7">
        <f>'Factor D Back Up'!H805</f>
        <v>6533262.2398185227</v>
      </c>
      <c r="AR72" s="7">
        <f>'Factor D Back Up'!D806</f>
        <v>50</v>
      </c>
      <c r="AS72" s="7">
        <f>'Factor D Back Up'!E806</f>
        <v>324.62080100125155</v>
      </c>
      <c r="AT72" s="7">
        <f>'Factor D Back Up'!F806</f>
        <v>16231.040050062578</v>
      </c>
      <c r="AU72" s="7">
        <f>'Factor D Back Up'!G806</f>
        <v>420.03</v>
      </c>
      <c r="AV72" s="7">
        <f>'Factor D Back Up'!H806</f>
        <v>6817523.7522277841</v>
      </c>
      <c r="AW72" s="7">
        <f>'Factor D Back Up'!D807</f>
        <v>50</v>
      </c>
      <c r="AX72" s="7">
        <f>'Factor D Back Up'!E807</f>
        <v>338.74747183979974</v>
      </c>
      <c r="AY72" s="7">
        <f>'Factor D Back Up'!F807</f>
        <v>16937.373591989988</v>
      </c>
      <c r="AZ72" s="7">
        <f>'Factor D Back Up'!G807</f>
        <v>429.27065999999996</v>
      </c>
      <c r="BA72" s="7">
        <f>'Factor D Back Up'!H807</f>
        <v>7270717.5405001119</v>
      </c>
    </row>
    <row r="73" spans="1:53" x14ac:dyDescent="0.25">
      <c r="A73" s="197" t="s">
        <v>265</v>
      </c>
      <c r="B73" s="2" t="s">
        <v>279</v>
      </c>
      <c r="C73" s="2" t="s">
        <v>276</v>
      </c>
      <c r="D73" s="24">
        <v>26</v>
      </c>
      <c r="E73" s="25">
        <f t="shared" si="29"/>
        <v>184.69230769230768</v>
      </c>
      <c r="F73" s="24">
        <v>4802</v>
      </c>
      <c r="G73" s="28">
        <f t="shared" si="30"/>
        <v>559.66159933361098</v>
      </c>
      <c r="H73" s="27">
        <v>2687495</v>
      </c>
      <c r="I73" s="24">
        <v>23</v>
      </c>
      <c r="J73" s="25">
        <f t="shared" si="6"/>
        <v>221.39130434782609</v>
      </c>
      <c r="K73" s="24">
        <v>5092</v>
      </c>
      <c r="L73" s="27">
        <f t="shared" si="31"/>
        <v>554.55239591516101</v>
      </c>
      <c r="M73" s="27">
        <v>2823780.8</v>
      </c>
      <c r="N73" s="68">
        <v>15</v>
      </c>
      <c r="O73" s="69">
        <f t="shared" si="18"/>
        <v>143.4</v>
      </c>
      <c r="P73" s="68">
        <v>2151</v>
      </c>
      <c r="Q73" s="70">
        <f t="shared" si="19"/>
        <v>459.59811715481175</v>
      </c>
      <c r="R73" s="70">
        <v>988595.55</v>
      </c>
      <c r="S73" s="68">
        <v>12</v>
      </c>
      <c r="T73" s="69">
        <f t="shared" si="25"/>
        <v>150.33333333333334</v>
      </c>
      <c r="U73" s="68">
        <v>1804</v>
      </c>
      <c r="V73" s="70">
        <f t="shared" si="26"/>
        <v>429.82601995565409</v>
      </c>
      <c r="W73" s="70">
        <v>775406.14</v>
      </c>
      <c r="X73" s="189">
        <v>10</v>
      </c>
      <c r="Y73" s="95">
        <f t="shared" si="27"/>
        <v>141</v>
      </c>
      <c r="Z73" s="189">
        <v>1410</v>
      </c>
      <c r="AA73" s="181">
        <f t="shared" si="28"/>
        <v>560.563829787234</v>
      </c>
      <c r="AB73" s="181">
        <v>790395</v>
      </c>
      <c r="AC73" s="7">
        <f>'Factor D Back Up'!D816</f>
        <v>8.4970335306726668</v>
      </c>
      <c r="AD73" s="8">
        <f>'Factor D Back Up'!E816</f>
        <v>142.51111111111112</v>
      </c>
      <c r="AE73" s="7">
        <f>'Factor D Back Up'!F816</f>
        <v>1210.9216896045293</v>
      </c>
      <c r="AF73" s="5">
        <f>'Factor D Back Up'!G816</f>
        <v>520</v>
      </c>
      <c r="AG73" s="5">
        <f>'Factor D Back Up'!H816</f>
        <v>629679.27859435522</v>
      </c>
      <c r="AH73" s="7">
        <f>'Factor D Back Up'!D817</f>
        <v>6.2836646422374258</v>
      </c>
      <c r="AI73" s="7">
        <f>'Factor D Back Up'!E817</f>
        <v>141.31111111111113</v>
      </c>
      <c r="AJ73" s="7">
        <f>'Factor D Back Up'!F817</f>
        <v>887.95163244417324</v>
      </c>
      <c r="AK73" s="7">
        <f>'Factor D Back Up'!G817</f>
        <v>563.57000000000005</v>
      </c>
      <c r="AL73" s="7">
        <f>'Factor D Back Up'!H817</f>
        <v>500422.90149656276</v>
      </c>
      <c r="AM73" s="7">
        <f>'Factor D Back Up'!D818</f>
        <v>10</v>
      </c>
      <c r="AN73" s="7">
        <f>'Factor D Back Up'!E818</f>
        <v>215</v>
      </c>
      <c r="AO73" s="7">
        <f>'Factor D Back Up'!F818</f>
        <v>2150</v>
      </c>
      <c r="AP73" s="7">
        <f>'Factor D Back Up'!G818</f>
        <v>480.28</v>
      </c>
      <c r="AQ73" s="7">
        <f>'Factor D Back Up'!H818</f>
        <v>1032601.9999999999</v>
      </c>
      <c r="AR73" s="7">
        <f>'Factor D Back Up'!D819</f>
        <v>10</v>
      </c>
      <c r="AS73" s="7">
        <f>'Factor D Back Up'!E819</f>
        <v>215</v>
      </c>
      <c r="AT73" s="7">
        <f>'Factor D Back Up'!F819</f>
        <v>2150</v>
      </c>
      <c r="AU73" s="7">
        <f>'Factor D Back Up'!G819</f>
        <v>510.82</v>
      </c>
      <c r="AV73" s="7">
        <f>'Factor D Back Up'!H819</f>
        <v>1098263</v>
      </c>
      <c r="AW73" s="7">
        <f>'Factor D Back Up'!D820</f>
        <v>8</v>
      </c>
      <c r="AX73" s="7">
        <f>'Factor D Back Up'!E820</f>
        <v>215</v>
      </c>
      <c r="AY73" s="7">
        <f>'Factor D Back Up'!F820</f>
        <v>1720</v>
      </c>
      <c r="AZ73" s="7">
        <f>'Factor D Back Up'!G820</f>
        <v>522.05804000000001</v>
      </c>
      <c r="BA73" s="7">
        <f>'Factor D Back Up'!H820</f>
        <v>897939.82880000002</v>
      </c>
    </row>
    <row r="74" spans="1:53" x14ac:dyDescent="0.25">
      <c r="A74" s="197" t="s">
        <v>266</v>
      </c>
      <c r="B74" s="2" t="s">
        <v>279</v>
      </c>
      <c r="C74" s="2" t="s">
        <v>276</v>
      </c>
      <c r="D74" s="24">
        <v>27</v>
      </c>
      <c r="E74" s="25">
        <f t="shared" si="29"/>
        <v>310.88888888888891</v>
      </c>
      <c r="F74" s="24">
        <v>8394</v>
      </c>
      <c r="G74" s="28">
        <f t="shared" si="30"/>
        <v>272</v>
      </c>
      <c r="H74" s="27">
        <v>2283168</v>
      </c>
      <c r="I74" s="24">
        <v>34</v>
      </c>
      <c r="J74" s="25">
        <f t="shared" ref="J74:J78" si="32">K74/I74</f>
        <v>306.94117647058823</v>
      </c>
      <c r="K74" s="24">
        <v>10436</v>
      </c>
      <c r="L74" s="27">
        <f t="shared" si="31"/>
        <v>272.39095438865468</v>
      </c>
      <c r="M74" s="27">
        <v>2842672</v>
      </c>
      <c r="N74" s="24">
        <v>46</v>
      </c>
      <c r="O74" s="25">
        <f t="shared" si="18"/>
        <v>295.73913043478262</v>
      </c>
      <c r="P74" s="24">
        <v>13604</v>
      </c>
      <c r="Q74" s="27">
        <f t="shared" si="19"/>
        <v>272</v>
      </c>
      <c r="R74" s="27">
        <v>3700288</v>
      </c>
      <c r="S74" s="24">
        <v>61</v>
      </c>
      <c r="T74" s="25">
        <f t="shared" si="25"/>
        <v>241.98360655737704</v>
      </c>
      <c r="U74" s="24">
        <v>14761</v>
      </c>
      <c r="V74" s="27">
        <f t="shared" si="26"/>
        <v>271.99986450782467</v>
      </c>
      <c r="W74" s="27">
        <v>4014990</v>
      </c>
      <c r="X74" s="189">
        <v>52</v>
      </c>
      <c r="Y74" s="95">
        <f t="shared" si="27"/>
        <v>307.86538461538464</v>
      </c>
      <c r="Z74" s="189">
        <v>16009</v>
      </c>
      <c r="AA74" s="181">
        <f t="shared" si="28"/>
        <v>272</v>
      </c>
      <c r="AB74" s="181">
        <v>4354448</v>
      </c>
      <c r="AC74" s="7">
        <f>'Factor D Back Up'!D829</f>
        <v>52</v>
      </c>
      <c r="AD74" s="8">
        <f>'Factor D Back Up'!E829</f>
        <v>271.38226385533841</v>
      </c>
      <c r="AE74" s="7">
        <f>'Factor D Back Up'!F829</f>
        <v>14111.877720477598</v>
      </c>
      <c r="AF74" s="5">
        <f>'Factor D Back Up'!G829</f>
        <v>281</v>
      </c>
      <c r="AG74" s="5">
        <f>'Factor D Back Up'!H829</f>
        <v>3965437.6394542051</v>
      </c>
      <c r="AH74" s="7">
        <f>'Factor D Back Up'!D830</f>
        <v>52</v>
      </c>
      <c r="AI74" s="7">
        <f>'Factor D Back Up'!E830</f>
        <v>264.28180600931643</v>
      </c>
      <c r="AJ74" s="7">
        <f>'Factor D Back Up'!F830</f>
        <v>13742.653912484455</v>
      </c>
      <c r="AK74" s="7">
        <f>'Factor D Back Up'!G830</f>
        <v>301.95</v>
      </c>
      <c r="AL74" s="7">
        <f>'Factor D Back Up'!H830</f>
        <v>4149594.3488746812</v>
      </c>
      <c r="AM74" s="7">
        <f>'Factor D Back Up'!D831</f>
        <v>31</v>
      </c>
      <c r="AN74" s="7">
        <f>'Factor D Back Up'!E831</f>
        <v>257.18134816329444</v>
      </c>
      <c r="AO74" s="7">
        <f>'Factor D Back Up'!F831</f>
        <v>7972.6217930621278</v>
      </c>
      <c r="AP74" s="7">
        <f>'Factor D Back Up'!G831</f>
        <v>276.38</v>
      </c>
      <c r="AQ74" s="7">
        <f>'Factor D Back Up'!H831</f>
        <v>2203473.2111665108</v>
      </c>
      <c r="AR74" s="7">
        <f>'Factor D Back Up'!D832</f>
        <v>30</v>
      </c>
      <c r="AS74" s="7">
        <f>'Factor D Back Up'!E832</f>
        <v>250.08089031727249</v>
      </c>
      <c r="AT74" s="7">
        <f>'Factor D Back Up'!F832</f>
        <v>7502.4267095181749</v>
      </c>
      <c r="AU74" s="7">
        <f>'Factor D Back Up'!G832</f>
        <v>289.14</v>
      </c>
      <c r="AV74" s="7">
        <f>'Factor D Back Up'!H832</f>
        <v>2169251.658790085</v>
      </c>
      <c r="AW74" s="7">
        <f>'Factor D Back Up'!D833</f>
        <v>30</v>
      </c>
      <c r="AX74" s="7">
        <f>'Factor D Back Up'!E833</f>
        <v>242.98043247125054</v>
      </c>
      <c r="AY74" s="7">
        <f>'Factor D Back Up'!F833</f>
        <v>7289.4129741375164</v>
      </c>
      <c r="AZ74" s="7">
        <f>'Factor D Back Up'!G833</f>
        <v>295.50108</v>
      </c>
      <c r="BA74" s="7">
        <f>'Factor D Back Up'!H833</f>
        <v>2154029.4064236484</v>
      </c>
    </row>
    <row r="75" spans="1:53" x14ac:dyDescent="0.25">
      <c r="A75" s="197" t="s">
        <v>267</v>
      </c>
      <c r="B75" s="2" t="s">
        <v>279</v>
      </c>
      <c r="C75" s="2" t="s">
        <v>276</v>
      </c>
      <c r="D75" s="24">
        <v>39</v>
      </c>
      <c r="E75" s="25">
        <f t="shared" si="29"/>
        <v>228.87179487179486</v>
      </c>
      <c r="F75" s="24">
        <v>8926</v>
      </c>
      <c r="G75" s="28">
        <f t="shared" si="30"/>
        <v>366.80958323997311</v>
      </c>
      <c r="H75" s="27">
        <v>3274142.34</v>
      </c>
      <c r="I75" s="24">
        <v>41</v>
      </c>
      <c r="J75" s="25">
        <f t="shared" si="32"/>
        <v>270.2439024390244</v>
      </c>
      <c r="K75" s="24">
        <v>11080</v>
      </c>
      <c r="L75" s="27">
        <f t="shared" si="31"/>
        <v>366.83892960288807</v>
      </c>
      <c r="M75" s="27">
        <v>4064575.34</v>
      </c>
      <c r="N75" s="24">
        <v>43</v>
      </c>
      <c r="O75" s="25">
        <f t="shared" si="18"/>
        <v>245.09302325581396</v>
      </c>
      <c r="P75" s="24">
        <v>10539</v>
      </c>
      <c r="Q75" s="27">
        <f t="shared" si="19"/>
        <v>366.60280861561819</v>
      </c>
      <c r="R75" s="27">
        <v>3863627</v>
      </c>
      <c r="S75" s="24">
        <v>39</v>
      </c>
      <c r="T75" s="25">
        <f t="shared" si="25"/>
        <v>227.89743589743588</v>
      </c>
      <c r="U75" s="24">
        <v>8888</v>
      </c>
      <c r="V75" s="27">
        <f t="shared" si="26"/>
        <v>366.98931143114311</v>
      </c>
      <c r="W75" s="27">
        <v>3261801</v>
      </c>
      <c r="X75" s="189">
        <v>31</v>
      </c>
      <c r="Y75" s="95">
        <f t="shared" si="27"/>
        <v>325.54838709677421</v>
      </c>
      <c r="Z75" s="189">
        <v>10092</v>
      </c>
      <c r="AA75" s="181">
        <f t="shared" si="28"/>
        <v>366.92320650019821</v>
      </c>
      <c r="AB75" s="181">
        <v>3702989</v>
      </c>
      <c r="AC75" s="7">
        <f>'Factor D Back Up'!D842</f>
        <v>26.036168620603604</v>
      </c>
      <c r="AD75" s="8">
        <f>'Factor D Back Up'!E842</f>
        <v>304.83292408467975</v>
      </c>
      <c r="AE75" s="7">
        <f>'Factor D Back Up'!F842</f>
        <v>7936.6814125803794</v>
      </c>
      <c r="AF75" s="5">
        <f>'Factor D Back Up'!G842</f>
        <v>322</v>
      </c>
      <c r="AG75" s="5">
        <f>'Factor D Back Up'!H842</f>
        <v>2555611.4148508823</v>
      </c>
      <c r="AH75" s="7">
        <f>'Factor D Back Up'!D843</f>
        <v>19.550760788226455</v>
      </c>
      <c r="AI75" s="7">
        <f>'Factor D Back Up'!E843</f>
        <v>319.93359587551674</v>
      </c>
      <c r="AJ75" s="7">
        <f>'Factor D Back Up'!F843</f>
        <v>6254.945201079342</v>
      </c>
      <c r="AK75" s="7">
        <f>'Factor D Back Up'!G843</f>
        <v>348.78</v>
      </c>
      <c r="AL75" s="7">
        <f>'Factor D Back Up'!H843</f>
        <v>2181599.7872324525</v>
      </c>
      <c r="AM75" s="7">
        <f>'Factor D Back Up'!D844</f>
        <v>21</v>
      </c>
      <c r="AN75" s="7">
        <f>'Factor D Back Up'!E844</f>
        <v>335.0342676663538</v>
      </c>
      <c r="AO75" s="7">
        <f>'Factor D Back Up'!F844</f>
        <v>7035.71962099343</v>
      </c>
      <c r="AP75" s="7">
        <f>'Factor D Back Up'!G844</f>
        <v>344.83</v>
      </c>
      <c r="AQ75" s="7">
        <f>'Factor D Back Up'!H844</f>
        <v>2426127.1969071645</v>
      </c>
      <c r="AR75" s="7">
        <f>'Factor D Back Up'!D845</f>
        <v>21</v>
      </c>
      <c r="AS75" s="7">
        <f>'Factor D Back Up'!E845</f>
        <v>335</v>
      </c>
      <c r="AT75" s="7">
        <f>'Factor D Back Up'!F845</f>
        <v>7035</v>
      </c>
      <c r="AU75" s="7">
        <f>'Factor D Back Up'!G845</f>
        <v>357.29</v>
      </c>
      <c r="AV75" s="7">
        <f>'Factor D Back Up'!H845</f>
        <v>2513535.1500000004</v>
      </c>
      <c r="AW75" s="7">
        <f>'Factor D Back Up'!D846</f>
        <v>20</v>
      </c>
      <c r="AX75" s="7">
        <f>'Factor D Back Up'!E846</f>
        <v>335</v>
      </c>
      <c r="AY75" s="7">
        <f>'Factor D Back Up'!F846</f>
        <v>6700</v>
      </c>
      <c r="AZ75" s="7">
        <f>'Factor D Back Up'!G846</f>
        <v>365.15038000000004</v>
      </c>
      <c r="BA75" s="7">
        <f>'Factor D Back Up'!H846</f>
        <v>2446507.5460000001</v>
      </c>
    </row>
    <row r="76" spans="1:53" x14ac:dyDescent="0.25">
      <c r="A76" s="197" t="s">
        <v>268</v>
      </c>
      <c r="B76" s="2" t="s">
        <v>279</v>
      </c>
      <c r="C76" s="2" t="s">
        <v>276</v>
      </c>
      <c r="D76" s="24">
        <v>27</v>
      </c>
      <c r="E76" s="25">
        <f t="shared" si="29"/>
        <v>176.85185185185185</v>
      </c>
      <c r="F76" s="24">
        <v>4775</v>
      </c>
      <c r="G76" s="28">
        <f t="shared" si="30"/>
        <v>443.6568041884816</v>
      </c>
      <c r="H76" s="27">
        <v>2118461.2399999998</v>
      </c>
      <c r="I76" s="24">
        <v>22</v>
      </c>
      <c r="J76" s="25">
        <f t="shared" si="32"/>
        <v>230</v>
      </c>
      <c r="K76" s="24">
        <v>5060</v>
      </c>
      <c r="L76" s="27">
        <f t="shared" si="31"/>
        <v>445.49169960474308</v>
      </c>
      <c r="M76" s="27">
        <v>2254188</v>
      </c>
      <c r="N76" s="24">
        <v>29</v>
      </c>
      <c r="O76" s="25">
        <f t="shared" si="18"/>
        <v>266.79310344827587</v>
      </c>
      <c r="P76" s="24">
        <v>7737</v>
      </c>
      <c r="Q76" s="27">
        <f t="shared" si="19"/>
        <v>444</v>
      </c>
      <c r="R76" s="27">
        <v>3435228</v>
      </c>
      <c r="S76" s="24">
        <v>26</v>
      </c>
      <c r="T76" s="25">
        <f t="shared" si="25"/>
        <v>242.15384615384616</v>
      </c>
      <c r="U76" s="24">
        <v>6296</v>
      </c>
      <c r="V76" s="27">
        <f t="shared" si="26"/>
        <v>443.99841168996187</v>
      </c>
      <c r="W76" s="27">
        <v>2795414</v>
      </c>
      <c r="X76" s="189">
        <v>23</v>
      </c>
      <c r="Y76" s="95">
        <f t="shared" si="27"/>
        <v>254.17391304347825</v>
      </c>
      <c r="Z76" s="189">
        <v>5846</v>
      </c>
      <c r="AA76" s="181">
        <f t="shared" si="28"/>
        <v>444</v>
      </c>
      <c r="AB76" s="181">
        <v>2595624</v>
      </c>
      <c r="AC76" s="7">
        <f>'Factor D Back Up'!D855</f>
        <v>23</v>
      </c>
      <c r="AD76" s="8">
        <f>'Factor D Back Up'!E855</f>
        <v>284.03393346062012</v>
      </c>
      <c r="AE76" s="7">
        <f>'Factor D Back Up'!F855</f>
        <v>6532.7804695942632</v>
      </c>
      <c r="AF76" s="5">
        <f>'Factor D Back Up'!G855</f>
        <v>380</v>
      </c>
      <c r="AG76" s="5">
        <f>'Factor D Back Up'!H855</f>
        <v>2482456.5784458201</v>
      </c>
      <c r="AH76" s="7">
        <f>'Factor D Back Up'!D856</f>
        <v>20</v>
      </c>
      <c r="AI76" s="7">
        <f>'Factor D Back Up'!E856</f>
        <v>300.71373031433006</v>
      </c>
      <c r="AJ76" s="7">
        <f>'Factor D Back Up'!F856</f>
        <v>6014.2746062866008</v>
      </c>
      <c r="AK76" s="7">
        <f>'Factor D Back Up'!G856</f>
        <v>411.76</v>
      </c>
      <c r="AL76" s="7">
        <f>'Factor D Back Up'!H856</f>
        <v>2476437.7118845708</v>
      </c>
      <c r="AM76" s="7">
        <f>'Factor D Back Up'!D857</f>
        <v>21</v>
      </c>
      <c r="AN76" s="7">
        <f>'Factor D Back Up'!E857</f>
        <v>317.3935271680399</v>
      </c>
      <c r="AO76" s="7">
        <f>'Factor D Back Up'!F857</f>
        <v>6665.2640705288377</v>
      </c>
      <c r="AP76" s="7">
        <f>'Factor D Back Up'!G857</f>
        <v>383.91</v>
      </c>
      <c r="AQ76" s="7">
        <f>'Factor D Back Up'!H857</f>
        <v>2558861.5293167261</v>
      </c>
      <c r="AR76" s="7">
        <f>'Factor D Back Up'!D858</f>
        <v>20</v>
      </c>
      <c r="AS76" s="7">
        <f>'Factor D Back Up'!E858</f>
        <v>334.07332402174984</v>
      </c>
      <c r="AT76" s="7">
        <f>'Factor D Back Up'!F858</f>
        <v>6681.4664804349968</v>
      </c>
      <c r="AU76" s="7">
        <f>'Factor D Back Up'!G858</f>
        <v>397.92</v>
      </c>
      <c r="AV76" s="7">
        <f>'Factor D Back Up'!H858</f>
        <v>2658689.141894694</v>
      </c>
      <c r="AW76" s="7">
        <f>'Factor D Back Up'!D859</f>
        <v>20</v>
      </c>
      <c r="AX76" s="7">
        <f>'Factor D Back Up'!E859</f>
        <v>334</v>
      </c>
      <c r="AY76" s="7">
        <f>'Factor D Back Up'!F859</f>
        <v>6680</v>
      </c>
      <c r="AZ76" s="7">
        <f>'Factor D Back Up'!G859</f>
        <v>406.67424</v>
      </c>
      <c r="BA76" s="7">
        <f>'Factor D Back Up'!H859</f>
        <v>2716583.9232000001</v>
      </c>
    </row>
    <row r="77" spans="1:53" x14ac:dyDescent="0.25">
      <c r="A77" s="197" t="s">
        <v>269</v>
      </c>
      <c r="B77" s="2" t="s">
        <v>279</v>
      </c>
      <c r="C77" s="2" t="s">
        <v>276</v>
      </c>
      <c r="D77" s="24">
        <v>12</v>
      </c>
      <c r="E77" s="25">
        <f t="shared" si="29"/>
        <v>147.5</v>
      </c>
      <c r="F77" s="24">
        <v>1770</v>
      </c>
      <c r="G77" s="28">
        <f t="shared" si="30"/>
        <v>501.23107344632768</v>
      </c>
      <c r="H77" s="27">
        <v>887179</v>
      </c>
      <c r="I77" s="24">
        <v>14</v>
      </c>
      <c r="J77" s="25">
        <f t="shared" si="32"/>
        <v>165.42857142857142</v>
      </c>
      <c r="K77" s="24">
        <v>2316</v>
      </c>
      <c r="L77" s="27">
        <f t="shared" si="31"/>
        <v>550.47668393782385</v>
      </c>
      <c r="M77" s="27">
        <v>1274904</v>
      </c>
      <c r="N77" s="24">
        <v>14</v>
      </c>
      <c r="O77" s="25">
        <f t="shared" si="18"/>
        <v>257</v>
      </c>
      <c r="P77" s="24">
        <v>3598</v>
      </c>
      <c r="Q77" s="27">
        <f t="shared" si="19"/>
        <v>545.40494719288495</v>
      </c>
      <c r="R77" s="27">
        <v>1962367</v>
      </c>
      <c r="S77" s="24">
        <v>26</v>
      </c>
      <c r="T77" s="25">
        <f t="shared" si="25"/>
        <v>240.61538461538461</v>
      </c>
      <c r="U77" s="24">
        <v>6256</v>
      </c>
      <c r="V77" s="27">
        <f t="shared" si="26"/>
        <v>551</v>
      </c>
      <c r="W77" s="27">
        <v>3447056</v>
      </c>
      <c r="X77" s="189">
        <v>24</v>
      </c>
      <c r="Y77" s="95">
        <f t="shared" si="27"/>
        <v>270.29166666666669</v>
      </c>
      <c r="Z77" s="189">
        <v>6487</v>
      </c>
      <c r="AA77" s="181">
        <f t="shared" si="28"/>
        <v>550.96701094496689</v>
      </c>
      <c r="AB77" s="181">
        <v>3574123</v>
      </c>
      <c r="AC77" s="7">
        <f>'Factor D Back Up'!D868</f>
        <v>20</v>
      </c>
      <c r="AD77" s="8">
        <f>'Factor D Back Up'!E868</f>
        <v>312.3981684981685</v>
      </c>
      <c r="AE77" s="7">
        <f>'Factor D Back Up'!F868</f>
        <v>6247.9633699633705</v>
      </c>
      <c r="AF77" s="5">
        <f>'Factor D Back Up'!G868</f>
        <v>481</v>
      </c>
      <c r="AG77" s="5">
        <f>'Factor D Back Up'!H868</f>
        <v>3005270.3809523811</v>
      </c>
      <c r="AH77" s="7">
        <f>'Factor D Back Up'!D869</f>
        <v>20</v>
      </c>
      <c r="AI77" s="7">
        <f>'Factor D Back Up'!E869</f>
        <v>344.47518315018317</v>
      </c>
      <c r="AJ77" s="7">
        <f>'Factor D Back Up'!F869</f>
        <v>6889.503663003663</v>
      </c>
      <c r="AK77" s="7">
        <f>'Factor D Back Up'!G869</f>
        <v>521.21</v>
      </c>
      <c r="AL77" s="7">
        <f>'Factor D Back Up'!H869</f>
        <v>3590878.2041941392</v>
      </c>
      <c r="AM77" s="7">
        <f>'Factor D Back Up'!D870</f>
        <v>12</v>
      </c>
      <c r="AN77" s="7">
        <f>'Factor D Back Up'!E870</f>
        <v>340</v>
      </c>
      <c r="AO77" s="7">
        <f>'Factor D Back Up'!F870</f>
        <v>4080</v>
      </c>
      <c r="AP77" s="7">
        <f>'Factor D Back Up'!G870</f>
        <v>472.78</v>
      </c>
      <c r="AQ77" s="7">
        <f>'Factor D Back Up'!H870</f>
        <v>1928942.4</v>
      </c>
      <c r="AR77" s="7">
        <f>'Factor D Back Up'!D871</f>
        <v>12</v>
      </c>
      <c r="AS77" s="7">
        <f>'Factor D Back Up'!E871</f>
        <v>340</v>
      </c>
      <c r="AT77" s="7">
        <f>'Factor D Back Up'!F871</f>
        <v>4080</v>
      </c>
      <c r="AU77" s="7">
        <f>'Factor D Back Up'!G871</f>
        <v>495.98</v>
      </c>
      <c r="AV77" s="7">
        <f>'Factor D Back Up'!H871</f>
        <v>2023598.4000000001</v>
      </c>
      <c r="AW77" s="7">
        <f>'Factor D Back Up'!D872</f>
        <v>12</v>
      </c>
      <c r="AX77" s="7">
        <f>'Factor D Back Up'!E872</f>
        <v>340</v>
      </c>
      <c r="AY77" s="7">
        <f>'Factor D Back Up'!F872</f>
        <v>4080</v>
      </c>
      <c r="AZ77" s="7">
        <f>'Factor D Back Up'!G872</f>
        <v>506.89156000000003</v>
      </c>
      <c r="BA77" s="7">
        <f>'Factor D Back Up'!H872</f>
        <v>2068117.5648000001</v>
      </c>
    </row>
    <row r="78" spans="1:53" s="182" customFormat="1" x14ac:dyDescent="0.25">
      <c r="A78" s="187" t="s">
        <v>280</v>
      </c>
      <c r="B78" s="183" t="s">
        <v>313</v>
      </c>
      <c r="C78" s="183"/>
      <c r="D78" s="203">
        <v>326</v>
      </c>
      <c r="E78" s="204">
        <f t="shared" si="29"/>
        <v>4.6932515337423313</v>
      </c>
      <c r="F78" s="203">
        <v>1530</v>
      </c>
      <c r="G78" s="205">
        <f t="shared" si="30"/>
        <v>85.586124183006532</v>
      </c>
      <c r="H78" s="205">
        <v>130946.77</v>
      </c>
      <c r="I78" s="203">
        <v>662</v>
      </c>
      <c r="J78" s="204">
        <f t="shared" si="32"/>
        <v>2.6631419939577041</v>
      </c>
      <c r="K78" s="203">
        <v>1763</v>
      </c>
      <c r="L78" s="205">
        <f t="shared" si="31"/>
        <v>103.49968803176405</v>
      </c>
      <c r="M78" s="205">
        <v>182469.95</v>
      </c>
      <c r="N78" s="203">
        <v>22</v>
      </c>
      <c r="O78" s="204">
        <f t="shared" si="18"/>
        <v>1.4090909090909092</v>
      </c>
      <c r="P78" s="203">
        <v>31</v>
      </c>
      <c r="Q78" s="205">
        <f t="shared" si="19"/>
        <v>124.08387096774193</v>
      </c>
      <c r="R78" s="205">
        <v>3846.6</v>
      </c>
      <c r="S78" s="203">
        <v>3</v>
      </c>
      <c r="T78" s="204">
        <f t="shared" si="25"/>
        <v>1</v>
      </c>
      <c r="U78" s="203">
        <v>3</v>
      </c>
      <c r="V78" s="205">
        <f t="shared" si="26"/>
        <v>80.833333333333329</v>
      </c>
      <c r="W78" s="205">
        <v>242.5</v>
      </c>
      <c r="X78" s="206">
        <v>1</v>
      </c>
      <c r="Y78" s="185">
        <f t="shared" si="27"/>
        <v>1</v>
      </c>
      <c r="Z78" s="206">
        <v>1</v>
      </c>
      <c r="AA78" s="207">
        <f t="shared" si="28"/>
        <v>12</v>
      </c>
      <c r="AB78" s="207">
        <v>12</v>
      </c>
      <c r="AC78" s="208">
        <f>'Factor D Back Up'!D881</f>
        <v>530.66666666666663</v>
      </c>
      <c r="AD78" s="185">
        <f>'Factor D Back Up'!E881</f>
        <v>1</v>
      </c>
      <c r="AE78" s="208">
        <f>'Factor D Back Up'!F881</f>
        <v>530.66666666666663</v>
      </c>
      <c r="AF78" s="209">
        <f>'Factor D Back Up'!G881</f>
        <v>82.083961774134565</v>
      </c>
      <c r="AG78" s="209">
        <f>'Factor D Back Up'!H881</f>
        <v>43559.222381474072</v>
      </c>
      <c r="AH78" s="208">
        <f>'Factor D Back Up'!D882</f>
        <v>547.33333333333337</v>
      </c>
      <c r="AI78" s="208">
        <f>'Factor D Back Up'!E882</f>
        <v>1</v>
      </c>
      <c r="AJ78" s="208">
        <f>'Factor D Back Up'!F882</f>
        <v>547.33333333333337</v>
      </c>
      <c r="AK78" s="208">
        <f>'Factor D Back Up'!G882</f>
        <v>82.083961774134565</v>
      </c>
      <c r="AL78" s="208">
        <f>'Factor D Back Up'!H882</f>
        <v>44927.288411042988</v>
      </c>
      <c r="AM78" s="208">
        <f>'Factor D Back Up'!D883</f>
        <v>564</v>
      </c>
      <c r="AN78" s="208">
        <f>'Factor D Back Up'!E883</f>
        <v>1</v>
      </c>
      <c r="AO78" s="208">
        <f>'Factor D Back Up'!F883</f>
        <v>564</v>
      </c>
      <c r="AP78" s="208">
        <f>'Factor D Back Up'!G883</f>
        <v>82.083961774134565</v>
      </c>
      <c r="AQ78" s="208">
        <f>'Factor D Back Up'!H883</f>
        <v>46295.354440611896</v>
      </c>
      <c r="AR78" s="208">
        <f>'Factor D Back Up'!D884</f>
        <v>574</v>
      </c>
      <c r="AS78" s="208">
        <f>'Factor D Back Up'!E884</f>
        <v>1</v>
      </c>
      <c r="AT78" s="208">
        <f>'Factor D Back Up'!F884</f>
        <v>574</v>
      </c>
      <c r="AU78" s="208">
        <f>'Factor D Back Up'!G884</f>
        <v>82.083961774134565</v>
      </c>
      <c r="AV78" s="208">
        <f>'Factor D Back Up'!H884</f>
        <v>47116.194058353241</v>
      </c>
      <c r="AW78" s="208">
        <f>'Factor D Back Up'!D885</f>
        <v>584</v>
      </c>
      <c r="AX78" s="208">
        <f>'Factor D Back Up'!E885</f>
        <v>1</v>
      </c>
      <c r="AY78" s="208">
        <f>'Factor D Back Up'!F885</f>
        <v>584</v>
      </c>
      <c r="AZ78" s="208">
        <f>'Factor D Back Up'!G885</f>
        <v>82.083961774134565</v>
      </c>
      <c r="BA78" s="208">
        <f>'Factor D Back Up'!H885</f>
        <v>47937.033676094587</v>
      </c>
    </row>
    <row r="79" spans="1:53" s="184" customFormat="1" x14ac:dyDescent="0.25">
      <c r="A79" s="187" t="s">
        <v>212</v>
      </c>
      <c r="B79" s="198"/>
      <c r="C79" s="198"/>
      <c r="D79" s="199"/>
      <c r="E79" s="186"/>
      <c r="F79" s="199"/>
      <c r="G79" s="200"/>
      <c r="H79" s="200"/>
      <c r="I79" s="199"/>
      <c r="J79" s="186"/>
      <c r="K79" s="199"/>
      <c r="L79" s="200"/>
      <c r="M79" s="200"/>
      <c r="N79" s="199"/>
      <c r="O79" s="186"/>
      <c r="P79" s="199"/>
      <c r="Q79" s="200"/>
      <c r="R79" s="200"/>
      <c r="S79" s="199"/>
      <c r="T79" s="186"/>
      <c r="U79" s="199"/>
      <c r="V79" s="200"/>
      <c r="W79" s="200"/>
      <c r="X79" s="210">
        <f>'Factor D Back Up'!D893</f>
        <v>0</v>
      </c>
      <c r="Y79" s="204">
        <f>'Factor D Back Up'!E893</f>
        <v>0</v>
      </c>
      <c r="Z79" s="210">
        <f>'Factor D Back Up'!F893</f>
        <v>0</v>
      </c>
      <c r="AA79" s="211">
        <f>'Factor D Back Up'!G893</f>
        <v>0</v>
      </c>
      <c r="AB79" s="211">
        <f>'Factor D Back Up'!H893</f>
        <v>0</v>
      </c>
      <c r="AC79" s="199">
        <f>'Factor D Back Up'!D894</f>
        <v>0</v>
      </c>
      <c r="AD79" s="186">
        <f>'Factor D Back Up'!E894</f>
        <v>0</v>
      </c>
      <c r="AE79" s="199">
        <f>'Factor D Back Up'!F894</f>
        <v>0</v>
      </c>
      <c r="AF79" s="200">
        <f>'Factor D Back Up'!G894</f>
        <v>6.11</v>
      </c>
      <c r="AG79" s="200">
        <f>'Factor D Back Up'!H894</f>
        <v>0</v>
      </c>
      <c r="AH79" s="199">
        <f>'Factor D Back Up'!D895</f>
        <v>100</v>
      </c>
      <c r="AI79" s="199">
        <f>'Factor D Back Up'!E895</f>
        <v>1640</v>
      </c>
      <c r="AJ79" s="199">
        <f>'Factor D Back Up'!F895</f>
        <v>164000</v>
      </c>
      <c r="AK79" s="199">
        <f>'Factor D Back Up'!G895</f>
        <v>5.44</v>
      </c>
      <c r="AL79" s="199">
        <f>'Factor D Back Up'!H895</f>
        <v>892160.00000000012</v>
      </c>
      <c r="AM79" s="199">
        <f>'Factor D Back Up'!D896</f>
        <v>200</v>
      </c>
      <c r="AN79" s="199">
        <f>'Factor D Back Up'!E896</f>
        <v>1700</v>
      </c>
      <c r="AO79" s="199">
        <f>'Factor D Back Up'!F896</f>
        <v>340000</v>
      </c>
      <c r="AP79" s="199">
        <f>'Factor D Back Up'!G896</f>
        <v>5.31</v>
      </c>
      <c r="AQ79" s="199">
        <f>'Factor D Back Up'!H896</f>
        <v>1805399.9999999998</v>
      </c>
      <c r="AR79" s="199">
        <f>'Factor D Back Up'!D897</f>
        <v>250</v>
      </c>
      <c r="AS79" s="199">
        <f>'Factor D Back Up'!E897</f>
        <v>1900</v>
      </c>
      <c r="AT79" s="199">
        <f>'Factor D Back Up'!F897</f>
        <v>475000</v>
      </c>
      <c r="AU79" s="199">
        <f>'Factor D Back Up'!G897</f>
        <v>5.3259299999999987</v>
      </c>
      <c r="AV79" s="199">
        <f>'Factor D Back Up'!H897</f>
        <v>2529816.7499999995</v>
      </c>
      <c r="AW79" s="199">
        <f>'Factor D Back Up'!D898</f>
        <v>350</v>
      </c>
      <c r="AX79" s="199">
        <f>'Factor D Back Up'!E898</f>
        <v>1900</v>
      </c>
      <c r="AY79" s="199">
        <f>'Factor D Back Up'!F898</f>
        <v>665000</v>
      </c>
      <c r="AZ79" s="199">
        <f>'Factor D Back Up'!G898</f>
        <v>5.4431004599999984</v>
      </c>
      <c r="BA79" s="199">
        <f>'Factor D Back Up'!H898</f>
        <v>3619661.8058999991</v>
      </c>
    </row>
    <row r="80" spans="1:53" x14ac:dyDescent="0.25">
      <c r="A80" s="454" t="s">
        <v>306</v>
      </c>
      <c r="B80" s="455"/>
      <c r="C80" s="456"/>
      <c r="D80" s="445"/>
      <c r="E80" s="446"/>
      <c r="F80" s="446"/>
      <c r="G80" s="447"/>
      <c r="H80" s="27">
        <f>SUM(H4:H79)</f>
        <v>88765796.279999986</v>
      </c>
      <c r="I80" s="445"/>
      <c r="J80" s="446"/>
      <c r="K80" s="446"/>
      <c r="L80" s="447"/>
      <c r="M80" s="27">
        <f>SUM(M4:M79)</f>
        <v>111429059.68000001</v>
      </c>
      <c r="N80" s="445"/>
      <c r="O80" s="446"/>
      <c r="P80" s="446"/>
      <c r="Q80" s="447"/>
      <c r="R80" s="27">
        <f>SUM(R4:R79)</f>
        <v>137659310.66999999</v>
      </c>
      <c r="S80" s="445"/>
      <c r="T80" s="446"/>
      <c r="U80" s="446"/>
      <c r="V80" s="447"/>
      <c r="W80" s="27">
        <f>SUM(W4:W79)</f>
        <v>137544282.22</v>
      </c>
      <c r="X80" s="461"/>
      <c r="Y80" s="462"/>
      <c r="Z80" s="462"/>
      <c r="AA80" s="463"/>
      <c r="AB80" s="181">
        <f>SUM(AB4:AB79)</f>
        <v>146099738.34999999</v>
      </c>
      <c r="AC80" s="461"/>
      <c r="AD80" s="462"/>
      <c r="AE80" s="462"/>
      <c r="AF80" s="463"/>
      <c r="AG80" s="9" t="e">
        <f>SUM(AG4:AG79)</f>
        <v>#REF!</v>
      </c>
      <c r="AH80" s="461"/>
      <c r="AI80" s="462"/>
      <c r="AJ80" s="462"/>
      <c r="AK80" s="463"/>
      <c r="AL80" s="5" t="e">
        <f>SUM(AL4:AL79)</f>
        <v>#REF!</v>
      </c>
      <c r="AM80" s="461"/>
      <c r="AN80" s="462"/>
      <c r="AO80" s="462"/>
      <c r="AP80" s="463"/>
      <c r="AQ80" s="5" t="e">
        <f>SUM(AQ4:AQ79)</f>
        <v>#REF!</v>
      </c>
      <c r="AR80" s="461"/>
      <c r="AS80" s="462"/>
      <c r="AT80" s="462"/>
      <c r="AU80" s="463"/>
      <c r="AV80" s="5" t="e">
        <f>SUM(AV4:AV79)</f>
        <v>#REF!</v>
      </c>
      <c r="AW80" s="461"/>
      <c r="AX80" s="462"/>
      <c r="AY80" s="462"/>
      <c r="AZ80" s="463"/>
      <c r="BA80" s="5" t="e">
        <f>SUM(BA4:BA79)</f>
        <v>#REF!</v>
      </c>
    </row>
    <row r="81" spans="1:53" x14ac:dyDescent="0.25">
      <c r="A81" s="454" t="s">
        <v>307</v>
      </c>
      <c r="B81" s="455"/>
      <c r="C81" s="456"/>
      <c r="D81" s="448"/>
      <c r="E81" s="449"/>
      <c r="F81" s="449"/>
      <c r="G81" s="450"/>
      <c r="H81" s="24">
        <v>1182</v>
      </c>
      <c r="I81" s="448"/>
      <c r="J81" s="449"/>
      <c r="K81" s="449"/>
      <c r="L81" s="450"/>
      <c r="M81" s="24">
        <v>1288</v>
      </c>
      <c r="N81" s="448"/>
      <c r="O81" s="449"/>
      <c r="P81" s="449"/>
      <c r="Q81" s="450"/>
      <c r="R81" s="24">
        <v>1495</v>
      </c>
      <c r="S81" s="448"/>
      <c r="T81" s="449"/>
      <c r="U81" s="449"/>
      <c r="V81" s="450"/>
      <c r="W81" s="24">
        <v>1470</v>
      </c>
      <c r="X81" s="464"/>
      <c r="Y81" s="465"/>
      <c r="Z81" s="465"/>
      <c r="AA81" s="466"/>
      <c r="AB81" s="181">
        <f>'Non Factor D Back Up'!F4</f>
        <v>1542</v>
      </c>
      <c r="AC81" s="464"/>
      <c r="AD81" s="465"/>
      <c r="AE81" s="465"/>
      <c r="AF81" s="466"/>
      <c r="AG81" s="16">
        <f>'Non Factor D Back Up'!G4</f>
        <v>1592</v>
      </c>
      <c r="AH81" s="464"/>
      <c r="AI81" s="465"/>
      <c r="AJ81" s="465"/>
      <c r="AK81" s="466"/>
      <c r="AL81" s="16">
        <f>'Non Factor D Back Up'!H4</f>
        <v>1642</v>
      </c>
      <c r="AM81" s="464"/>
      <c r="AN81" s="465"/>
      <c r="AO81" s="465"/>
      <c r="AP81" s="466"/>
      <c r="AQ81" s="16">
        <f>'Non Factor D Back Up'!I4</f>
        <v>1692</v>
      </c>
      <c r="AR81" s="464"/>
      <c r="AS81" s="465"/>
      <c r="AT81" s="465"/>
      <c r="AU81" s="466"/>
      <c r="AV81" s="16">
        <f>'Non Factor D Back Up'!J4</f>
        <v>1722</v>
      </c>
      <c r="AW81" s="464"/>
      <c r="AX81" s="465"/>
      <c r="AY81" s="465"/>
      <c r="AZ81" s="466"/>
      <c r="BA81" s="16">
        <f>'Non Factor D Back Up'!K4</f>
        <v>1752</v>
      </c>
    </row>
    <row r="82" spans="1:53" x14ac:dyDescent="0.25">
      <c r="A82" s="454" t="s">
        <v>308</v>
      </c>
      <c r="B82" s="455"/>
      <c r="C82" s="456"/>
      <c r="D82" s="448"/>
      <c r="E82" s="449"/>
      <c r="F82" s="449"/>
      <c r="G82" s="450"/>
      <c r="H82" s="27">
        <f>H80/H81</f>
        <v>75097.966395939075</v>
      </c>
      <c r="I82" s="448"/>
      <c r="J82" s="449"/>
      <c r="K82" s="449"/>
      <c r="L82" s="450"/>
      <c r="M82" s="27">
        <f>M80/M81</f>
        <v>86513.245093167701</v>
      </c>
      <c r="N82" s="448"/>
      <c r="O82" s="449"/>
      <c r="P82" s="449"/>
      <c r="Q82" s="450"/>
      <c r="R82" s="27">
        <f>R80/R81</f>
        <v>92079.806468227413</v>
      </c>
      <c r="S82" s="448"/>
      <c r="T82" s="449"/>
      <c r="U82" s="449"/>
      <c r="V82" s="450"/>
      <c r="W82" s="27">
        <f>W80/W81</f>
        <v>93567.538925170069</v>
      </c>
      <c r="X82" s="464"/>
      <c r="Y82" s="465"/>
      <c r="Z82" s="465"/>
      <c r="AA82" s="466"/>
      <c r="AB82" s="181">
        <f>AB80/AB81</f>
        <v>94746.912029831379</v>
      </c>
      <c r="AC82" s="464"/>
      <c r="AD82" s="465"/>
      <c r="AE82" s="465"/>
      <c r="AF82" s="466"/>
      <c r="AG82" s="5" t="e">
        <f>AG80/AG81</f>
        <v>#REF!</v>
      </c>
      <c r="AH82" s="464"/>
      <c r="AI82" s="465"/>
      <c r="AJ82" s="465"/>
      <c r="AK82" s="466"/>
      <c r="AL82" s="5" t="e">
        <f>AL80/AL81</f>
        <v>#REF!</v>
      </c>
      <c r="AM82" s="464"/>
      <c r="AN82" s="465"/>
      <c r="AO82" s="465"/>
      <c r="AP82" s="466"/>
      <c r="AQ82" s="5" t="e">
        <f>AQ80/AQ81</f>
        <v>#REF!</v>
      </c>
      <c r="AR82" s="464"/>
      <c r="AS82" s="465"/>
      <c r="AT82" s="465"/>
      <c r="AU82" s="466"/>
      <c r="AV82" s="5" t="e">
        <f>AV80/AV81</f>
        <v>#REF!</v>
      </c>
      <c r="AW82" s="464"/>
      <c r="AX82" s="465"/>
      <c r="AY82" s="465"/>
      <c r="AZ82" s="466"/>
      <c r="BA82" s="5" t="e">
        <f>BA80/BA81</f>
        <v>#REF!</v>
      </c>
    </row>
    <row r="83" spans="1:53" x14ac:dyDescent="0.25">
      <c r="A83" s="454" t="s">
        <v>310</v>
      </c>
      <c r="B83" s="455"/>
      <c r="C83" s="456"/>
      <c r="D83" s="448"/>
      <c r="E83" s="449"/>
      <c r="F83" s="449"/>
      <c r="G83" s="450"/>
      <c r="H83" s="24">
        <v>346510</v>
      </c>
      <c r="I83" s="448"/>
      <c r="J83" s="449"/>
      <c r="K83" s="449"/>
      <c r="L83" s="450"/>
      <c r="M83" s="24">
        <v>407368</v>
      </c>
      <c r="N83" s="448"/>
      <c r="O83" s="449"/>
      <c r="P83" s="449"/>
      <c r="Q83" s="450"/>
      <c r="R83" s="24">
        <v>476960</v>
      </c>
      <c r="S83" s="448"/>
      <c r="T83" s="449"/>
      <c r="U83" s="449"/>
      <c r="V83" s="450"/>
      <c r="W83" s="24">
        <v>508312</v>
      </c>
      <c r="X83" s="464"/>
      <c r="Y83" s="465"/>
      <c r="Z83" s="465"/>
      <c r="AA83" s="466"/>
      <c r="AB83" s="181">
        <f>'Non Factor D Back Up'!F5</f>
        <v>523805.64162171434</v>
      </c>
      <c r="AC83" s="464"/>
      <c r="AD83" s="465"/>
      <c r="AE83" s="465"/>
      <c r="AF83" s="466"/>
      <c r="AG83" s="16">
        <f>'Non Factor D Back Up'!G5</f>
        <v>549967.28912194783</v>
      </c>
      <c r="AH83" s="464"/>
      <c r="AI83" s="465"/>
      <c r="AJ83" s="465"/>
      <c r="AK83" s="466"/>
      <c r="AL83" s="16">
        <f>'Non Factor D Back Up'!H5</f>
        <v>576705.3831529984</v>
      </c>
      <c r="AM83" s="464"/>
      <c r="AN83" s="465"/>
      <c r="AO83" s="465"/>
      <c r="AP83" s="466"/>
      <c r="AQ83" s="16">
        <f>'Non Factor D Back Up'!I5</f>
        <v>604019.92371486593</v>
      </c>
      <c r="AR83" s="464"/>
      <c r="AS83" s="465"/>
      <c r="AT83" s="465"/>
      <c r="AU83" s="466"/>
      <c r="AV83" s="16">
        <f>'Non Factor D Back Up'!J5</f>
        <v>620685.34238677868</v>
      </c>
      <c r="AW83" s="464"/>
      <c r="AX83" s="465"/>
      <c r="AY83" s="465"/>
      <c r="AZ83" s="466"/>
      <c r="BA83" s="16">
        <f>'Non Factor D Back Up'!K5</f>
        <v>637558.2818097854</v>
      </c>
    </row>
    <row r="84" spans="1:53" x14ac:dyDescent="0.25">
      <c r="A84" s="454" t="s">
        <v>309</v>
      </c>
      <c r="B84" s="455"/>
      <c r="C84" s="456"/>
      <c r="D84" s="448"/>
      <c r="E84" s="449"/>
      <c r="F84" s="449"/>
      <c r="G84" s="450"/>
      <c r="H84" s="30">
        <f>H83/H81</f>
        <v>293.15566835871402</v>
      </c>
      <c r="I84" s="448"/>
      <c r="J84" s="449"/>
      <c r="K84" s="449"/>
      <c r="L84" s="450"/>
      <c r="M84" s="30">
        <f>M83/M81</f>
        <v>316.27950310559004</v>
      </c>
      <c r="N84" s="448"/>
      <c r="O84" s="449"/>
      <c r="P84" s="449"/>
      <c r="Q84" s="450"/>
      <c r="R84" s="30">
        <f>R83/R81</f>
        <v>319.03678929765886</v>
      </c>
      <c r="S84" s="448"/>
      <c r="T84" s="449"/>
      <c r="U84" s="449"/>
      <c r="V84" s="450"/>
      <c r="W84" s="30">
        <f>W83/W81</f>
        <v>345.79047619047617</v>
      </c>
      <c r="X84" s="464"/>
      <c r="Y84" s="465"/>
      <c r="Z84" s="465"/>
      <c r="AA84" s="466"/>
      <c r="AB84" s="181">
        <f>'Non Factor D Back Up'!F6</f>
        <v>339.69237459255146</v>
      </c>
      <c r="AC84" s="464"/>
      <c r="AD84" s="465"/>
      <c r="AE84" s="465"/>
      <c r="AF84" s="466"/>
      <c r="AG84" s="16">
        <f>'Non Factor D Back Up'!G6</f>
        <v>345.45683990072104</v>
      </c>
      <c r="AH84" s="464"/>
      <c r="AI84" s="465"/>
      <c r="AJ84" s="465"/>
      <c r="AK84" s="466"/>
      <c r="AL84" s="16">
        <f>'Non Factor D Back Up'!H6</f>
        <v>351.22130520889061</v>
      </c>
      <c r="AM84" s="464"/>
      <c r="AN84" s="465"/>
      <c r="AO84" s="465"/>
      <c r="AP84" s="466"/>
      <c r="AQ84" s="16">
        <f>'Non Factor D Back Up'!I6</f>
        <v>356.98577051706025</v>
      </c>
      <c r="AR84" s="464"/>
      <c r="AS84" s="465"/>
      <c r="AT84" s="465"/>
      <c r="AU84" s="466"/>
      <c r="AV84" s="16">
        <f>'Non Factor D Back Up'!J6</f>
        <v>360.44444970196207</v>
      </c>
      <c r="AW84" s="464"/>
      <c r="AX84" s="465"/>
      <c r="AY84" s="465"/>
      <c r="AZ84" s="466"/>
      <c r="BA84" s="16">
        <f>'Non Factor D Back Up'!K6</f>
        <v>363.90312888686378</v>
      </c>
    </row>
    <row r="85" spans="1:53" x14ac:dyDescent="0.25">
      <c r="A85" s="454" t="s">
        <v>314</v>
      </c>
      <c r="B85" s="455"/>
      <c r="C85" s="456"/>
      <c r="D85" s="448"/>
      <c r="E85" s="449"/>
      <c r="F85" s="449"/>
      <c r="G85" s="450"/>
      <c r="H85" s="27">
        <v>30020</v>
      </c>
      <c r="I85" s="448"/>
      <c r="J85" s="449"/>
      <c r="K85" s="449"/>
      <c r="L85" s="450"/>
      <c r="M85" s="27">
        <v>29768.98</v>
      </c>
      <c r="N85" s="448"/>
      <c r="O85" s="449"/>
      <c r="P85" s="449"/>
      <c r="Q85" s="450"/>
      <c r="R85" s="27">
        <v>25624.5</v>
      </c>
      <c r="S85" s="448"/>
      <c r="T85" s="449"/>
      <c r="U85" s="449"/>
      <c r="V85" s="450"/>
      <c r="W85" s="27">
        <v>24810.76</v>
      </c>
      <c r="X85" s="464"/>
      <c r="Y85" s="465"/>
      <c r="Z85" s="465"/>
      <c r="AA85" s="466"/>
      <c r="AB85" s="181">
        <f>'Non Factor D Back Up'!F7</f>
        <v>25480.650519999996</v>
      </c>
      <c r="AC85" s="464"/>
      <c r="AD85" s="465"/>
      <c r="AE85" s="465"/>
      <c r="AF85" s="466"/>
      <c r="AG85" s="17">
        <f>'Non Factor D Back Up'!G7</f>
        <v>26168.628084039992</v>
      </c>
      <c r="AH85" s="464"/>
      <c r="AI85" s="465"/>
      <c r="AJ85" s="465"/>
      <c r="AK85" s="466"/>
      <c r="AL85" s="17">
        <f>'Non Factor D Back Up'!H7</f>
        <v>26875.181042309068</v>
      </c>
      <c r="AM85" s="464"/>
      <c r="AN85" s="465"/>
      <c r="AO85" s="465"/>
      <c r="AP85" s="466"/>
      <c r="AQ85" s="17">
        <f>'Non Factor D Back Up'!I7</f>
        <v>27600.810930451411</v>
      </c>
      <c r="AR85" s="464"/>
      <c r="AS85" s="465"/>
      <c r="AT85" s="465"/>
      <c r="AU85" s="466"/>
      <c r="AV85" s="17">
        <f>'Non Factor D Back Up'!J7</f>
        <v>28346.032825573595</v>
      </c>
      <c r="AW85" s="464"/>
      <c r="AX85" s="465"/>
      <c r="AY85" s="465"/>
      <c r="AZ85" s="466"/>
      <c r="BA85" s="17">
        <f>'Non Factor D Back Up'!K7</f>
        <v>29111.375711864079</v>
      </c>
    </row>
    <row r="86" spans="1:53" x14ac:dyDescent="0.25">
      <c r="A86" s="454" t="s">
        <v>315</v>
      </c>
      <c r="B86" s="455"/>
      <c r="C86" s="456"/>
      <c r="D86" s="448"/>
      <c r="E86" s="449"/>
      <c r="F86" s="449"/>
      <c r="G86" s="450"/>
      <c r="H86" s="27">
        <v>115181.02</v>
      </c>
      <c r="I86" s="448"/>
      <c r="J86" s="449"/>
      <c r="K86" s="449"/>
      <c r="L86" s="450"/>
      <c r="M86" s="27">
        <v>133363.43</v>
      </c>
      <c r="N86" s="448"/>
      <c r="O86" s="449"/>
      <c r="P86" s="449"/>
      <c r="Q86" s="450"/>
      <c r="R86" s="27">
        <v>139427.25</v>
      </c>
      <c r="S86" s="448"/>
      <c r="T86" s="449"/>
      <c r="U86" s="449"/>
      <c r="V86" s="450"/>
      <c r="W86" s="27">
        <v>140845.68</v>
      </c>
      <c r="X86" s="464"/>
      <c r="Y86" s="465"/>
      <c r="Z86" s="465"/>
      <c r="AA86" s="466"/>
      <c r="AB86" s="181">
        <f>'Non Factor D Back Up'!F8</f>
        <v>152968.79499999998</v>
      </c>
      <c r="AC86" s="464"/>
      <c r="AD86" s="465"/>
      <c r="AE86" s="465"/>
      <c r="AF86" s="466"/>
      <c r="AG86" s="17">
        <f>'Non Factor D Back Up'!G8</f>
        <v>161274.57500000001</v>
      </c>
      <c r="AH86" s="464"/>
      <c r="AI86" s="465"/>
      <c r="AJ86" s="465"/>
      <c r="AK86" s="466"/>
      <c r="AL86" s="17">
        <f>'Non Factor D Back Up'!H8</f>
        <v>169580.35499999998</v>
      </c>
      <c r="AM86" s="464"/>
      <c r="AN86" s="465"/>
      <c r="AO86" s="465"/>
      <c r="AP86" s="466"/>
      <c r="AQ86" s="17">
        <f>'Non Factor D Back Up'!I8</f>
        <v>177886.13500000001</v>
      </c>
      <c r="AR86" s="464"/>
      <c r="AS86" s="465"/>
      <c r="AT86" s="465"/>
      <c r="AU86" s="466"/>
      <c r="AV86" s="17">
        <f>'Non Factor D Back Up'!J8</f>
        <v>186191.91499999998</v>
      </c>
      <c r="AW86" s="464"/>
      <c r="AX86" s="465"/>
      <c r="AY86" s="465"/>
      <c r="AZ86" s="466"/>
      <c r="BA86" s="17">
        <f>'Non Factor D Back Up'!K8</f>
        <v>194497.69500000001</v>
      </c>
    </row>
    <row r="87" spans="1:53" x14ac:dyDescent="0.25">
      <c r="A87" s="454" t="s">
        <v>316</v>
      </c>
      <c r="B87" s="455"/>
      <c r="C87" s="456"/>
      <c r="D87" s="451"/>
      <c r="E87" s="452"/>
      <c r="F87" s="452"/>
      <c r="G87" s="453"/>
      <c r="H87" s="27">
        <v>46884.959999999999</v>
      </c>
      <c r="I87" s="451"/>
      <c r="J87" s="452"/>
      <c r="K87" s="452"/>
      <c r="L87" s="453"/>
      <c r="M87" s="27">
        <v>38281.78</v>
      </c>
      <c r="N87" s="451"/>
      <c r="O87" s="452"/>
      <c r="P87" s="452"/>
      <c r="Q87" s="453"/>
      <c r="R87" s="27">
        <v>38097.07</v>
      </c>
      <c r="S87" s="451"/>
      <c r="T87" s="452"/>
      <c r="U87" s="452"/>
      <c r="V87" s="453"/>
      <c r="W87" s="27">
        <v>36782.68</v>
      </c>
      <c r="X87" s="467"/>
      <c r="Y87" s="468"/>
      <c r="Z87" s="468"/>
      <c r="AA87" s="469"/>
      <c r="AB87" s="181">
        <f>'Non Factor D Back Up'!F9</f>
        <v>37775.812359999996</v>
      </c>
      <c r="AC87" s="467"/>
      <c r="AD87" s="468"/>
      <c r="AE87" s="468"/>
      <c r="AF87" s="469"/>
      <c r="AG87" s="17">
        <f>'Non Factor D Back Up'!G9</f>
        <v>38795.759293719995</v>
      </c>
      <c r="AH87" s="467"/>
      <c r="AI87" s="468"/>
      <c r="AJ87" s="468"/>
      <c r="AK87" s="469"/>
      <c r="AL87" s="17">
        <f>'Non Factor D Back Up'!H9</f>
        <v>39843.244794650433</v>
      </c>
      <c r="AM87" s="467"/>
      <c r="AN87" s="468"/>
      <c r="AO87" s="468"/>
      <c r="AP87" s="469"/>
      <c r="AQ87" s="17">
        <f>'Non Factor D Back Up'!I9</f>
        <v>40919.01240410599</v>
      </c>
      <c r="AR87" s="467"/>
      <c r="AS87" s="468"/>
      <c r="AT87" s="468"/>
      <c r="AU87" s="469"/>
      <c r="AV87" s="17">
        <f>'Non Factor D Back Up'!J9</f>
        <v>42023.825739016851</v>
      </c>
      <c r="AW87" s="467"/>
      <c r="AX87" s="468"/>
      <c r="AY87" s="468"/>
      <c r="AZ87" s="469"/>
      <c r="BA87" s="17">
        <f>'Non Factor D Back Up'!K9</f>
        <v>43158.469033970301</v>
      </c>
    </row>
    <row r="89" spans="1:53" x14ac:dyDescent="0.25">
      <c r="A89" t="s">
        <v>324</v>
      </c>
    </row>
    <row r="90" spans="1:53" x14ac:dyDescent="0.25">
      <c r="A90" t="s">
        <v>308</v>
      </c>
      <c r="H90" s="32">
        <f>H82</f>
        <v>75097.966395939075</v>
      </c>
      <c r="M90" s="32">
        <f>M82</f>
        <v>86513.245093167701</v>
      </c>
      <c r="R90" s="32">
        <f>R82</f>
        <v>92079.806468227413</v>
      </c>
      <c r="W90" s="32">
        <f>W82</f>
        <v>93567.538925170069</v>
      </c>
      <c r="X90" s="190"/>
      <c r="Y90" s="193"/>
      <c r="Z90" s="190"/>
      <c r="AA90" s="194"/>
      <c r="AB90" s="192">
        <f>AB82</f>
        <v>94746.912029831379</v>
      </c>
      <c r="AC90" s="11"/>
      <c r="AD90" s="11"/>
      <c r="AE90" s="11"/>
      <c r="AF90" s="11"/>
      <c r="AG90" s="6" t="e">
        <f>AG82</f>
        <v>#REF!</v>
      </c>
      <c r="AL90" s="6" t="e">
        <f>AL82</f>
        <v>#REF!</v>
      </c>
      <c r="AQ90" s="6" t="e">
        <f>AQ82</f>
        <v>#REF!</v>
      </c>
      <c r="AV90" s="6" t="e">
        <f>AV82</f>
        <v>#REF!</v>
      </c>
      <c r="BA90" s="6" t="e">
        <f>BA82</f>
        <v>#REF!</v>
      </c>
    </row>
    <row r="91" spans="1:53" x14ac:dyDescent="0.25">
      <c r="A91" t="s">
        <v>314</v>
      </c>
      <c r="H91" s="32">
        <f>H85</f>
        <v>30020</v>
      </c>
      <c r="M91" s="32">
        <f>M85</f>
        <v>29768.98</v>
      </c>
      <c r="R91" s="32">
        <f>R85</f>
        <v>25624.5</v>
      </c>
      <c r="W91" s="32">
        <f>W85</f>
        <v>24810.76</v>
      </c>
      <c r="AB91" s="192">
        <f>AB85</f>
        <v>25480.650519999996</v>
      </c>
      <c r="AG91" s="6">
        <f>AG85</f>
        <v>26168.628084039992</v>
      </c>
      <c r="AL91" s="6">
        <f>AL85</f>
        <v>26875.181042309068</v>
      </c>
      <c r="AQ91" s="6">
        <f>AQ85</f>
        <v>27600.810930451411</v>
      </c>
      <c r="AV91" s="6">
        <f>AV85</f>
        <v>28346.032825573595</v>
      </c>
      <c r="BA91" s="6">
        <f>BA85</f>
        <v>29111.375711864079</v>
      </c>
    </row>
    <row r="92" spans="1:53" x14ac:dyDescent="0.25">
      <c r="A92" t="s">
        <v>325</v>
      </c>
      <c r="H92" s="32">
        <f>SUM(H90:H91)</f>
        <v>105117.96639593907</v>
      </c>
      <c r="M92" s="32">
        <f>SUM(M90:M91)</f>
        <v>116282.2250931677</v>
      </c>
      <c r="R92" s="32">
        <f>SUM(R90:R91)</f>
        <v>117704.30646822741</v>
      </c>
      <c r="W92" s="32">
        <f>SUM(W90:W91)</f>
        <v>118378.29892517006</v>
      </c>
      <c r="AB92" s="192">
        <f>SUM(AB90:AB91)</f>
        <v>120227.56254983137</v>
      </c>
      <c r="AG92" s="6" t="e">
        <f>SUM(AG90:AG91)</f>
        <v>#REF!</v>
      </c>
      <c r="AL92" s="6" t="e">
        <f>SUM(AL90:AL91)</f>
        <v>#REF!</v>
      </c>
      <c r="AQ92" s="6" t="e">
        <f>SUM(AQ90:AQ91)</f>
        <v>#REF!</v>
      </c>
      <c r="AV92" s="6" t="e">
        <f>SUM(AV90:AV91)</f>
        <v>#REF!</v>
      </c>
      <c r="BA92" s="6" t="e">
        <f>SUM(BA90:BA91)</f>
        <v>#REF!</v>
      </c>
    </row>
    <row r="93" spans="1:53" x14ac:dyDescent="0.25">
      <c r="M93" s="34"/>
      <c r="R93" s="34"/>
      <c r="W93" s="34"/>
    </row>
    <row r="94" spans="1:53" x14ac:dyDescent="0.25">
      <c r="A94" t="s">
        <v>315</v>
      </c>
      <c r="H94" s="32">
        <f>H86</f>
        <v>115181.02</v>
      </c>
      <c r="M94" s="32">
        <f>M86</f>
        <v>133363.43</v>
      </c>
      <c r="R94" s="32">
        <f>R86</f>
        <v>139427.25</v>
      </c>
      <c r="W94" s="32">
        <f>W86</f>
        <v>140845.68</v>
      </c>
      <c r="AB94" s="192">
        <f>AB86</f>
        <v>152968.79499999998</v>
      </c>
      <c r="AG94" s="6">
        <f>AG86</f>
        <v>161274.57500000001</v>
      </c>
      <c r="AL94" s="6">
        <f>AL86</f>
        <v>169580.35499999998</v>
      </c>
      <c r="AQ94" s="6">
        <f>AQ86</f>
        <v>177886.13500000001</v>
      </c>
      <c r="AV94" s="6">
        <f>AV86</f>
        <v>186191.91499999998</v>
      </c>
      <c r="BA94" s="6">
        <f>BA86</f>
        <v>194497.69500000001</v>
      </c>
    </row>
    <row r="95" spans="1:53" x14ac:dyDescent="0.25">
      <c r="A95" t="s">
        <v>316</v>
      </c>
      <c r="H95" s="32">
        <f>H87</f>
        <v>46884.959999999999</v>
      </c>
      <c r="M95" s="32">
        <f>M87</f>
        <v>38281.78</v>
      </c>
      <c r="R95" s="32">
        <f>R87</f>
        <v>38097.07</v>
      </c>
      <c r="W95" s="32">
        <f>W87</f>
        <v>36782.68</v>
      </c>
      <c r="AB95" s="192">
        <f>AB87</f>
        <v>37775.812359999996</v>
      </c>
      <c r="AG95" s="6">
        <f>AG87</f>
        <v>38795.759293719995</v>
      </c>
      <c r="AL95" s="6">
        <f>AL87</f>
        <v>39843.244794650433</v>
      </c>
      <c r="AQ95" s="6">
        <f>AQ87</f>
        <v>40919.01240410599</v>
      </c>
      <c r="AV95" s="6">
        <f>AV87</f>
        <v>42023.825739016851</v>
      </c>
      <c r="BA95" s="6">
        <f>BA87</f>
        <v>43158.469033970301</v>
      </c>
    </row>
    <row r="96" spans="1:53" x14ac:dyDescent="0.25">
      <c r="A96" t="s">
        <v>326</v>
      </c>
      <c r="H96" s="32">
        <f>SUM(H94:H95)</f>
        <v>162065.98000000001</v>
      </c>
      <c r="M96" s="32">
        <f>SUM(M94:M95)</f>
        <v>171645.21</v>
      </c>
      <c r="R96" s="32">
        <f>SUM(R94:R95)</f>
        <v>177524.32</v>
      </c>
      <c r="W96" s="32">
        <f>SUM(W94:W95)</f>
        <v>177628.36</v>
      </c>
      <c r="AB96" s="192">
        <f>SUM(AB94:AB95)</f>
        <v>190744.60735999997</v>
      </c>
      <c r="AG96" s="6">
        <f>SUM(AG94:AG95)</f>
        <v>200070.33429372002</v>
      </c>
      <c r="AL96" s="6">
        <f>SUM(AL94:AL95)</f>
        <v>209423.59979465042</v>
      </c>
      <c r="AQ96" s="6">
        <f>SUM(AQ94:AQ95)</f>
        <v>218805.14740410598</v>
      </c>
      <c r="AV96" s="6">
        <f>SUM(AV94:AV95)</f>
        <v>228215.74073901682</v>
      </c>
      <c r="BA96" s="6">
        <f>SUM(BA94:BA95)</f>
        <v>237656.1640339703</v>
      </c>
    </row>
    <row r="97" spans="1:53" x14ac:dyDescent="0.25">
      <c r="M97" s="34"/>
      <c r="R97" s="34"/>
      <c r="W97" s="34"/>
    </row>
    <row r="98" spans="1:53" x14ac:dyDescent="0.25">
      <c r="A98" t="s">
        <v>327</v>
      </c>
      <c r="H98" s="33" t="str">
        <f>IF(H96&gt;H92,"YES","NO")</f>
        <v>YES</v>
      </c>
      <c r="M98" s="33" t="str">
        <f>IF(M96&gt;M92,"YES","NO")</f>
        <v>YES</v>
      </c>
      <c r="R98" s="33" t="str">
        <f>IF(R96&gt;R92,"YES","NO")</f>
        <v>YES</v>
      </c>
      <c r="W98" s="33" t="str">
        <f>IF(W96&gt;W92,"YES","NO")</f>
        <v>YES</v>
      </c>
      <c r="AB98" s="195" t="str">
        <f>IF(AB96&gt;AB92,"YES","NO")</f>
        <v>YES</v>
      </c>
      <c r="AG98" s="4" t="e">
        <f>IF(AG96&gt;AG92,"YES","NO")</f>
        <v>#REF!</v>
      </c>
      <c r="AL98" s="4" t="e">
        <f>IF(AL96&gt;AL92,"YES","NO")</f>
        <v>#REF!</v>
      </c>
      <c r="AQ98" s="4" t="e">
        <f>IF(AQ96&gt;AQ92,"YES","NO")</f>
        <v>#REF!</v>
      </c>
      <c r="AV98" s="4" t="e">
        <f>IF(AV96&gt;AV92,"YES","NO")</f>
        <v>#REF!</v>
      </c>
      <c r="BA98" s="4" t="e">
        <f>IF(BA96&gt;BA92,"YES","NO")</f>
        <v>#REF!</v>
      </c>
    </row>
    <row r="105" spans="1:53" s="97" customFormat="1" x14ac:dyDescent="0.25">
      <c r="A105" s="97" t="s">
        <v>325</v>
      </c>
      <c r="B105" s="98">
        <v>105117.96639593907</v>
      </c>
      <c r="C105" s="98">
        <v>116282.2250931677</v>
      </c>
      <c r="D105" s="98">
        <v>117704.30646822741</v>
      </c>
      <c r="E105" s="98">
        <v>118378.29892517006</v>
      </c>
      <c r="F105" s="97">
        <v>134372.71386974963</v>
      </c>
      <c r="G105" s="97">
        <v>150868.77278781732</v>
      </c>
      <c r="H105" s="97">
        <v>161396.66577239364</v>
      </c>
      <c r="I105" s="97">
        <v>172049.03091028571</v>
      </c>
      <c r="J105" s="97">
        <v>187598.88618058525</v>
      </c>
      <c r="K105" s="97">
        <v>204139.41856870815</v>
      </c>
      <c r="X105" s="188"/>
      <c r="Y105" s="191"/>
      <c r="Z105" s="188"/>
      <c r="AA105" s="191"/>
      <c r="AB105" s="192"/>
    </row>
    <row r="106" spans="1:53" s="97" customFormat="1" x14ac:dyDescent="0.25">
      <c r="A106" s="97" t="s">
        <v>326</v>
      </c>
      <c r="B106" s="98">
        <v>162065.98000000001</v>
      </c>
      <c r="C106" s="98">
        <v>171645.21</v>
      </c>
      <c r="D106" s="98">
        <v>177524.32</v>
      </c>
      <c r="E106" s="98">
        <v>177628.36</v>
      </c>
      <c r="F106" s="97">
        <v>185357.52999999997</v>
      </c>
      <c r="G106" s="97">
        <v>190614.155</v>
      </c>
      <c r="H106" s="97">
        <v>195870.78</v>
      </c>
      <c r="I106" s="97">
        <v>201127.405</v>
      </c>
      <c r="J106" s="97">
        <v>206384.03</v>
      </c>
      <c r="K106" s="97">
        <v>211640.655</v>
      </c>
      <c r="X106" s="188"/>
      <c r="Y106" s="191"/>
      <c r="Z106" s="188"/>
      <c r="AA106" s="191"/>
      <c r="AB106" s="192"/>
    </row>
  </sheetData>
  <mergeCells count="29">
    <mergeCell ref="S2:W2"/>
    <mergeCell ref="AW2:BA2"/>
    <mergeCell ref="X80:AA87"/>
    <mergeCell ref="AC80:AF87"/>
    <mergeCell ref="AH80:AK87"/>
    <mergeCell ref="AM80:AP87"/>
    <mergeCell ref="AR80:AU87"/>
    <mergeCell ref="AW80:AZ87"/>
    <mergeCell ref="AC2:AG2"/>
    <mergeCell ref="AH2:AL2"/>
    <mergeCell ref="AM2:AQ2"/>
    <mergeCell ref="AR2:AV2"/>
    <mergeCell ref="X2:AB2"/>
    <mergeCell ref="D2:H2"/>
    <mergeCell ref="S80:V87"/>
    <mergeCell ref="A85:C85"/>
    <mergeCell ref="A86:C86"/>
    <mergeCell ref="A87:C87"/>
    <mergeCell ref="D80:G87"/>
    <mergeCell ref="A84:C84"/>
    <mergeCell ref="A83:C83"/>
    <mergeCell ref="A81:C81"/>
    <mergeCell ref="A82:C82"/>
    <mergeCell ref="I2:M2"/>
    <mergeCell ref="N2:R2"/>
    <mergeCell ref="A2:C2"/>
    <mergeCell ref="A80:C80"/>
    <mergeCell ref="I80:L87"/>
    <mergeCell ref="N80:Q87"/>
  </mergeCells>
  <phoneticPr fontId="4" type="noConversion"/>
  <pageMargins left="0.7" right="0.7" top="0.75" bottom="0.75" header="0.3" footer="0.3"/>
  <headerFooter>
    <oddHeader>&amp;RFINAL COPY</oddHeader>
    <oddFooter>&amp;L&amp;Z&amp;F
&amp;A&amp;R&amp;D
Page &amp;P of &amp;N</oddFooter>
  </headerFooter>
  <colBreaks count="9" manualBreakCount="9">
    <brk id="8" max="1048575" man="1"/>
    <brk id="13" max="1048575" man="1"/>
    <brk id="18" max="1048575" man="1"/>
    <brk id="23" max="1048575" man="1"/>
    <brk id="28" max="1048575" man="1"/>
    <brk id="33" max="1048575" man="1"/>
    <brk id="38" max="1048575" man="1"/>
    <brk id="43" max="1048575" man="1"/>
    <brk id="48" max="1048575" man="1"/>
  </col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74"/>
  <sheetViews>
    <sheetView workbookViewId="0">
      <selection activeCell="C7" sqref="C7"/>
    </sheetView>
  </sheetViews>
  <sheetFormatPr defaultColWidth="8.85546875" defaultRowHeight="15" x14ac:dyDescent="0.25"/>
  <cols>
    <col min="1" max="1" width="42.140625" bestFit="1" customWidth="1"/>
    <col min="2" max="2" width="17" style="34" bestFit="1" customWidth="1"/>
    <col min="3" max="3" width="15.42578125" style="97" bestFit="1" customWidth="1"/>
  </cols>
  <sheetData>
    <row r="1" spans="1:5" x14ac:dyDescent="0.25">
      <c r="A1" s="118" t="s">
        <v>294</v>
      </c>
      <c r="B1" s="119" t="s">
        <v>296</v>
      </c>
      <c r="C1" s="116" t="s">
        <v>302</v>
      </c>
    </row>
    <row r="2" spans="1:5" x14ac:dyDescent="0.25">
      <c r="A2" s="120" t="s">
        <v>229</v>
      </c>
      <c r="B2" s="120" t="s">
        <v>330</v>
      </c>
      <c r="C2" s="117">
        <v>15</v>
      </c>
    </row>
    <row r="3" spans="1:5" x14ac:dyDescent="0.25">
      <c r="A3" s="105" t="s">
        <v>222</v>
      </c>
      <c r="B3" s="106" t="s">
        <v>330</v>
      </c>
      <c r="C3" s="117">
        <v>18.75</v>
      </c>
    </row>
    <row r="4" spans="1:5" x14ac:dyDescent="0.25">
      <c r="A4" s="105" t="s">
        <v>228</v>
      </c>
      <c r="B4" s="106"/>
      <c r="C4" s="117"/>
      <c r="E4" s="115"/>
    </row>
    <row r="5" spans="1:5" x14ac:dyDescent="0.25">
      <c r="A5" s="105" t="s">
        <v>226</v>
      </c>
      <c r="B5" s="106" t="s">
        <v>330</v>
      </c>
      <c r="C5" s="117">
        <v>15</v>
      </c>
    </row>
    <row r="6" spans="1:5" x14ac:dyDescent="0.25">
      <c r="A6" s="105" t="s">
        <v>227</v>
      </c>
      <c r="B6" s="106" t="s">
        <v>330</v>
      </c>
      <c r="C6" s="117">
        <v>18.75</v>
      </c>
    </row>
    <row r="7" spans="1:5" x14ac:dyDescent="0.25">
      <c r="A7" s="106" t="s">
        <v>295</v>
      </c>
      <c r="B7" s="106"/>
      <c r="C7" s="117">
        <v>4.07</v>
      </c>
    </row>
    <row r="8" spans="1:5" x14ac:dyDescent="0.25">
      <c r="A8" s="106" t="s">
        <v>344</v>
      </c>
      <c r="B8" s="106" t="s">
        <v>330</v>
      </c>
      <c r="C8" s="117">
        <v>16.25</v>
      </c>
    </row>
    <row r="9" spans="1:5" x14ac:dyDescent="0.25">
      <c r="A9" s="106" t="s">
        <v>345</v>
      </c>
      <c r="B9" s="106" t="s">
        <v>330</v>
      </c>
      <c r="C9" s="117">
        <v>16.25</v>
      </c>
    </row>
    <row r="10" spans="1:5" x14ac:dyDescent="0.25">
      <c r="A10" s="106" t="s">
        <v>346</v>
      </c>
      <c r="B10" s="106" t="s">
        <v>330</v>
      </c>
      <c r="C10" s="117">
        <v>16.25</v>
      </c>
    </row>
    <row r="11" spans="1:5" x14ac:dyDescent="0.25">
      <c r="A11" s="106" t="s">
        <v>339</v>
      </c>
      <c r="B11" s="106" t="s">
        <v>330</v>
      </c>
      <c r="C11" s="121">
        <v>4.99</v>
      </c>
    </row>
    <row r="12" spans="1:5" x14ac:dyDescent="0.25">
      <c r="A12" s="106" t="s">
        <v>340</v>
      </c>
      <c r="B12" s="106" t="s">
        <v>330</v>
      </c>
      <c r="C12" s="117">
        <v>310</v>
      </c>
    </row>
    <row r="13" spans="1:5" x14ac:dyDescent="0.25">
      <c r="A13" s="106" t="s">
        <v>352</v>
      </c>
      <c r="B13" s="106" t="s">
        <v>330</v>
      </c>
      <c r="C13" s="117">
        <v>15</v>
      </c>
    </row>
    <row r="14" spans="1:5" x14ac:dyDescent="0.25">
      <c r="A14" s="106" t="s">
        <v>351</v>
      </c>
      <c r="B14" s="106" t="s">
        <v>330</v>
      </c>
      <c r="C14" s="117">
        <v>15</v>
      </c>
    </row>
    <row r="15" spans="1:5" x14ac:dyDescent="0.25">
      <c r="A15" s="106" t="s">
        <v>366</v>
      </c>
      <c r="B15" s="106" t="s">
        <v>330</v>
      </c>
      <c r="C15" s="117">
        <v>65</v>
      </c>
    </row>
    <row r="16" spans="1:5" x14ac:dyDescent="0.25">
      <c r="A16" s="106" t="s">
        <v>367</v>
      </c>
      <c r="B16" s="106" t="s">
        <v>330</v>
      </c>
      <c r="C16" s="117">
        <v>8</v>
      </c>
    </row>
    <row r="17" spans="1:3" x14ac:dyDescent="0.25">
      <c r="A17" s="106" t="s">
        <v>368</v>
      </c>
      <c r="B17" s="106" t="s">
        <v>330</v>
      </c>
      <c r="C17" s="117">
        <v>5</v>
      </c>
    </row>
    <row r="18" spans="1:3" x14ac:dyDescent="0.25">
      <c r="A18" s="106" t="s">
        <v>230</v>
      </c>
      <c r="B18" s="106" t="s">
        <v>330</v>
      </c>
      <c r="C18" s="117">
        <v>11.25</v>
      </c>
    </row>
    <row r="19" spans="1:3" x14ac:dyDescent="0.25">
      <c r="A19" s="105" t="s">
        <v>231</v>
      </c>
      <c r="B19" s="106" t="s">
        <v>330</v>
      </c>
      <c r="C19" s="117">
        <v>11.25</v>
      </c>
    </row>
    <row r="20" spans="1:3" x14ac:dyDescent="0.25">
      <c r="A20" s="105" t="s">
        <v>232</v>
      </c>
      <c r="B20" s="106" t="s">
        <v>330</v>
      </c>
      <c r="C20" s="117">
        <v>11.25</v>
      </c>
    </row>
    <row r="21" spans="1:3" x14ac:dyDescent="0.25">
      <c r="A21" s="105" t="s">
        <v>233</v>
      </c>
      <c r="B21" s="106" t="s">
        <v>330</v>
      </c>
      <c r="C21" s="117">
        <v>11.25</v>
      </c>
    </row>
    <row r="22" spans="1:3" x14ac:dyDescent="0.25">
      <c r="A22" s="106" t="s">
        <v>365</v>
      </c>
      <c r="B22" s="106" t="s">
        <v>272</v>
      </c>
      <c r="C22" s="117">
        <v>240</v>
      </c>
    </row>
    <row r="23" spans="1:3" x14ac:dyDescent="0.25">
      <c r="A23" s="106" t="s">
        <v>364</v>
      </c>
      <c r="B23" s="106" t="s">
        <v>270</v>
      </c>
      <c r="C23" s="117">
        <v>25.8</v>
      </c>
    </row>
    <row r="24" spans="1:3" x14ac:dyDescent="0.25">
      <c r="A24" s="106" t="s">
        <v>363</v>
      </c>
      <c r="B24" s="106" t="s">
        <v>270</v>
      </c>
      <c r="C24" s="117">
        <v>15</v>
      </c>
    </row>
    <row r="25" spans="1:3" x14ac:dyDescent="0.25">
      <c r="A25" s="106" t="s">
        <v>369</v>
      </c>
      <c r="B25" s="106" t="s">
        <v>270</v>
      </c>
      <c r="C25" s="117">
        <v>5.25</v>
      </c>
    </row>
    <row r="26" spans="1:3" x14ac:dyDescent="0.25">
      <c r="A26" s="108" t="s">
        <v>370</v>
      </c>
      <c r="B26" s="106"/>
      <c r="C26" s="117">
        <v>10000</v>
      </c>
    </row>
    <row r="27" spans="1:3" x14ac:dyDescent="0.25">
      <c r="A27" s="106" t="s">
        <v>273</v>
      </c>
      <c r="B27" s="106" t="s">
        <v>331</v>
      </c>
      <c r="C27" s="117">
        <v>50</v>
      </c>
    </row>
    <row r="28" spans="1:3" x14ac:dyDescent="0.25">
      <c r="A28" s="106" t="s">
        <v>274</v>
      </c>
      <c r="B28" s="106" t="s">
        <v>275</v>
      </c>
      <c r="C28" s="117">
        <v>30</v>
      </c>
    </row>
    <row r="29" spans="1:3" x14ac:dyDescent="0.25">
      <c r="A29" s="106" t="s">
        <v>371</v>
      </c>
      <c r="B29" s="106"/>
      <c r="C29" s="117">
        <v>10000</v>
      </c>
    </row>
    <row r="30" spans="1:3" x14ac:dyDescent="0.25">
      <c r="A30" s="106" t="s">
        <v>372</v>
      </c>
      <c r="B30" s="106" t="s">
        <v>330</v>
      </c>
      <c r="C30" s="121">
        <v>5.22</v>
      </c>
    </row>
    <row r="31" spans="1:3" x14ac:dyDescent="0.25">
      <c r="A31" s="106" t="s">
        <v>223</v>
      </c>
      <c r="B31" s="106"/>
      <c r="C31" s="117">
        <v>0</v>
      </c>
    </row>
    <row r="32" spans="1:3" x14ac:dyDescent="0.25">
      <c r="A32" s="105" t="s">
        <v>236</v>
      </c>
      <c r="B32" s="106" t="s">
        <v>330</v>
      </c>
      <c r="C32" s="117">
        <v>136</v>
      </c>
    </row>
    <row r="33" spans="1:3" x14ac:dyDescent="0.25">
      <c r="A33" s="105" t="s">
        <v>237</v>
      </c>
      <c r="B33" s="106" t="s">
        <v>330</v>
      </c>
      <c r="C33" s="117">
        <v>153</v>
      </c>
    </row>
    <row r="34" spans="1:3" x14ac:dyDescent="0.25">
      <c r="A34" s="105" t="s">
        <v>210</v>
      </c>
      <c r="B34" s="106" t="s">
        <v>330</v>
      </c>
      <c r="C34" s="117">
        <v>196</v>
      </c>
    </row>
    <row r="35" spans="1:3" x14ac:dyDescent="0.25">
      <c r="A35" s="105" t="s">
        <v>211</v>
      </c>
      <c r="B35" s="105" t="s">
        <v>330</v>
      </c>
      <c r="C35" s="117">
        <v>500</v>
      </c>
    </row>
    <row r="36" spans="1:3" x14ac:dyDescent="0.25">
      <c r="A36" s="122" t="s">
        <v>234</v>
      </c>
      <c r="B36" s="105"/>
      <c r="C36" s="117"/>
    </row>
    <row r="37" spans="1:3" x14ac:dyDescent="0.25">
      <c r="A37" s="105" t="s">
        <v>238</v>
      </c>
      <c r="B37" s="106" t="s">
        <v>277</v>
      </c>
      <c r="C37" s="117">
        <v>5000</v>
      </c>
    </row>
    <row r="38" spans="1:3" x14ac:dyDescent="0.25">
      <c r="A38" s="105" t="s">
        <v>239</v>
      </c>
      <c r="B38" s="106" t="s">
        <v>279</v>
      </c>
      <c r="C38" s="121">
        <v>2.71</v>
      </c>
    </row>
    <row r="39" spans="1:3" x14ac:dyDescent="0.25">
      <c r="A39" s="105" t="s">
        <v>240</v>
      </c>
      <c r="B39" s="106" t="s">
        <v>279</v>
      </c>
      <c r="C39" s="121">
        <v>6.77</v>
      </c>
    </row>
    <row r="40" spans="1:3" x14ac:dyDescent="0.25">
      <c r="A40" s="105" t="s">
        <v>224</v>
      </c>
      <c r="B40" s="106"/>
      <c r="C40" s="121">
        <v>2.71</v>
      </c>
    </row>
    <row r="41" spans="1:3" x14ac:dyDescent="0.25">
      <c r="A41" s="105" t="s">
        <v>242</v>
      </c>
      <c r="B41" s="106" t="s">
        <v>270</v>
      </c>
      <c r="C41" s="121">
        <v>10.67</v>
      </c>
    </row>
    <row r="42" spans="1:3" x14ac:dyDescent="0.25">
      <c r="A42" s="105" t="s">
        <v>243</v>
      </c>
      <c r="B42" s="106" t="s">
        <v>270</v>
      </c>
      <c r="C42" s="117">
        <v>6.33</v>
      </c>
    </row>
    <row r="43" spans="1:3" x14ac:dyDescent="0.25">
      <c r="A43" s="105" t="s">
        <v>244</v>
      </c>
      <c r="B43" s="106" t="s">
        <v>330</v>
      </c>
      <c r="C43" s="121">
        <v>10.67</v>
      </c>
    </row>
    <row r="44" spans="1:3" x14ac:dyDescent="0.25">
      <c r="A44" s="105" t="s">
        <v>245</v>
      </c>
      <c r="B44" s="106" t="s">
        <v>330</v>
      </c>
      <c r="C44" s="117">
        <v>6.33</v>
      </c>
    </row>
    <row r="45" spans="1:3" x14ac:dyDescent="0.25">
      <c r="A45" s="105" t="s">
        <v>246</v>
      </c>
      <c r="B45" s="106" t="s">
        <v>330</v>
      </c>
      <c r="C45" s="121">
        <v>10.67</v>
      </c>
    </row>
    <row r="46" spans="1:3" x14ac:dyDescent="0.25">
      <c r="A46" s="105" t="s">
        <v>247</v>
      </c>
      <c r="B46" s="106" t="s">
        <v>330</v>
      </c>
      <c r="C46" s="117">
        <v>6.33</v>
      </c>
    </row>
    <row r="47" spans="1:3" x14ac:dyDescent="0.25">
      <c r="A47" s="122" t="s">
        <v>214</v>
      </c>
      <c r="B47" s="106"/>
      <c r="C47" s="117">
        <f>15.23/4</f>
        <v>3.8075000000000001</v>
      </c>
    </row>
    <row r="48" spans="1:3" x14ac:dyDescent="0.25">
      <c r="A48" s="122" t="s">
        <v>215</v>
      </c>
      <c r="B48" s="106"/>
      <c r="C48" s="117">
        <v>5.22</v>
      </c>
    </row>
    <row r="49" spans="1:3" x14ac:dyDescent="0.25">
      <c r="A49" s="112" t="s">
        <v>261</v>
      </c>
      <c r="B49" s="106" t="s">
        <v>279</v>
      </c>
      <c r="C49" s="117">
        <v>5.5</v>
      </c>
    </row>
    <row r="50" spans="1:3" x14ac:dyDescent="0.25">
      <c r="A50" s="105" t="s">
        <v>248</v>
      </c>
      <c r="B50" s="106" t="s">
        <v>279</v>
      </c>
      <c r="C50" s="121">
        <v>233</v>
      </c>
    </row>
    <row r="51" spans="1:3" x14ac:dyDescent="0.25">
      <c r="A51" s="105" t="s">
        <v>249</v>
      </c>
      <c r="B51" s="106" t="s">
        <v>279</v>
      </c>
      <c r="C51" s="121">
        <v>252</v>
      </c>
    </row>
    <row r="52" spans="1:3" x14ac:dyDescent="0.25">
      <c r="A52" s="105" t="s">
        <v>250</v>
      </c>
      <c r="B52" s="106" t="s">
        <v>279</v>
      </c>
      <c r="C52" s="117">
        <v>286</v>
      </c>
    </row>
    <row r="53" spans="1:3" x14ac:dyDescent="0.25">
      <c r="A53" s="105" t="s">
        <v>251</v>
      </c>
      <c r="B53" s="106" t="s">
        <v>279</v>
      </c>
      <c r="C53" s="121">
        <v>311</v>
      </c>
    </row>
    <row r="54" spans="1:3" x14ac:dyDescent="0.25">
      <c r="A54" s="105" t="s">
        <v>252</v>
      </c>
      <c r="B54" s="106" t="s">
        <v>279</v>
      </c>
      <c r="C54" s="121">
        <v>348</v>
      </c>
    </row>
    <row r="55" spans="1:3" x14ac:dyDescent="0.25">
      <c r="A55" s="105" t="s">
        <v>253</v>
      </c>
      <c r="B55" s="106" t="s">
        <v>279</v>
      </c>
      <c r="C55" s="121">
        <v>403</v>
      </c>
    </row>
    <row r="56" spans="1:3" x14ac:dyDescent="0.25">
      <c r="A56" s="105" t="s">
        <v>254</v>
      </c>
      <c r="B56" s="106" t="s">
        <v>279</v>
      </c>
      <c r="C56" s="121">
        <v>290</v>
      </c>
    </row>
    <row r="57" spans="1:3" x14ac:dyDescent="0.25">
      <c r="A57" s="105" t="s">
        <v>255</v>
      </c>
      <c r="B57" s="106" t="s">
        <v>279</v>
      </c>
      <c r="C57" s="121">
        <v>318</v>
      </c>
    </row>
    <row r="58" spans="1:3" x14ac:dyDescent="0.25">
      <c r="A58" s="105" t="s">
        <v>256</v>
      </c>
      <c r="B58" s="106" t="s">
        <v>279</v>
      </c>
      <c r="C58" s="121">
        <v>377</v>
      </c>
    </row>
    <row r="59" spans="1:3" x14ac:dyDescent="0.25">
      <c r="A59" s="105" t="s">
        <v>257</v>
      </c>
      <c r="B59" s="106" t="s">
        <v>279</v>
      </c>
      <c r="C59" s="121">
        <v>456</v>
      </c>
    </row>
    <row r="60" spans="1:3" x14ac:dyDescent="0.25">
      <c r="A60" s="105" t="s">
        <v>258</v>
      </c>
      <c r="B60" s="106" t="s">
        <v>279</v>
      </c>
      <c r="C60" s="121">
        <v>491</v>
      </c>
    </row>
    <row r="61" spans="1:3" x14ac:dyDescent="0.25">
      <c r="A61" s="105" t="s">
        <v>259</v>
      </c>
      <c r="B61" s="106" t="s">
        <v>279</v>
      </c>
      <c r="C61" s="117">
        <v>403</v>
      </c>
    </row>
    <row r="62" spans="1:3" x14ac:dyDescent="0.25">
      <c r="A62" s="105" t="s">
        <v>179</v>
      </c>
      <c r="B62" s="106" t="s">
        <v>279</v>
      </c>
      <c r="C62" s="121">
        <v>574</v>
      </c>
    </row>
    <row r="63" spans="1:3" x14ac:dyDescent="0.25">
      <c r="A63" s="122" t="s">
        <v>213</v>
      </c>
      <c r="B63" s="106"/>
      <c r="C63" s="117">
        <v>6.09</v>
      </c>
    </row>
    <row r="64" spans="1:3" x14ac:dyDescent="0.25">
      <c r="A64" s="105" t="s">
        <v>262</v>
      </c>
      <c r="B64" s="106" t="s">
        <v>279</v>
      </c>
      <c r="C64" s="121">
        <v>228</v>
      </c>
    </row>
    <row r="65" spans="1:3" x14ac:dyDescent="0.25">
      <c r="A65" s="105" t="s">
        <v>263</v>
      </c>
      <c r="B65" s="106" t="s">
        <v>279</v>
      </c>
      <c r="C65" s="121">
        <v>360</v>
      </c>
    </row>
    <row r="66" spans="1:3" x14ac:dyDescent="0.25">
      <c r="A66" s="105" t="s">
        <v>264</v>
      </c>
      <c r="B66" s="106" t="s">
        <v>279</v>
      </c>
      <c r="C66" s="121">
        <v>402</v>
      </c>
    </row>
    <row r="67" spans="1:3" x14ac:dyDescent="0.25">
      <c r="A67" s="105" t="s">
        <v>265</v>
      </c>
      <c r="B67" s="106" t="s">
        <v>279</v>
      </c>
      <c r="C67" s="121">
        <v>520</v>
      </c>
    </row>
    <row r="68" spans="1:3" x14ac:dyDescent="0.25">
      <c r="A68" s="105" t="s">
        <v>266</v>
      </c>
      <c r="B68" s="106" t="s">
        <v>279</v>
      </c>
      <c r="C68" s="121">
        <v>281</v>
      </c>
    </row>
    <row r="69" spans="1:3" x14ac:dyDescent="0.25">
      <c r="A69" s="105" t="s">
        <v>267</v>
      </c>
      <c r="B69" s="106" t="s">
        <v>279</v>
      </c>
      <c r="C69" s="121">
        <v>322</v>
      </c>
    </row>
    <row r="70" spans="1:3" x14ac:dyDescent="0.25">
      <c r="A70" s="105" t="s">
        <v>268</v>
      </c>
      <c r="B70" s="106" t="s">
        <v>279</v>
      </c>
      <c r="C70" s="121">
        <v>380</v>
      </c>
    </row>
    <row r="71" spans="1:3" x14ac:dyDescent="0.25">
      <c r="A71" s="105" t="s">
        <v>269</v>
      </c>
      <c r="B71" s="106" t="s">
        <v>279</v>
      </c>
      <c r="C71" s="121">
        <v>481</v>
      </c>
    </row>
    <row r="72" spans="1:3" x14ac:dyDescent="0.25">
      <c r="A72" s="105" t="s">
        <v>280</v>
      </c>
      <c r="B72" s="106" t="s">
        <v>313</v>
      </c>
      <c r="C72" s="117">
        <v>98.500754128961461</v>
      </c>
    </row>
    <row r="73" spans="1:3" x14ac:dyDescent="0.25">
      <c r="A73" s="106" t="s">
        <v>225</v>
      </c>
      <c r="B73" s="106"/>
      <c r="C73" s="117"/>
    </row>
    <row r="74" spans="1:3" x14ac:dyDescent="0.25">
      <c r="A74" s="123" t="s">
        <v>212</v>
      </c>
      <c r="B74" s="106"/>
      <c r="C74" s="117">
        <v>7.59</v>
      </c>
    </row>
  </sheetData>
  <pageMargins left="0.7" right="0.7" top="0.75" bottom="0.75" header="0.3" footer="0.3"/>
  <headerFooter>
    <oddHeader>&amp;L&amp;"-,Bold"Department of Health Care Finance
DD Waiver Budget Neutrality Services and Rates</oddHead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5"/>
  <sheetViews>
    <sheetView workbookViewId="0">
      <selection activeCell="C35" sqref="C35"/>
    </sheetView>
  </sheetViews>
  <sheetFormatPr defaultColWidth="8.85546875" defaultRowHeight="15" x14ac:dyDescent="0.25"/>
  <cols>
    <col min="1" max="1" width="42.140625" bestFit="1" customWidth="1"/>
    <col min="2" max="2" width="17" bestFit="1" customWidth="1"/>
    <col min="3" max="3" width="15.42578125" style="97" bestFit="1" customWidth="1"/>
  </cols>
  <sheetData>
    <row r="2" spans="1:5" x14ac:dyDescent="0.25">
      <c r="A2" s="118" t="s">
        <v>294</v>
      </c>
      <c r="B2" s="1" t="s">
        <v>296</v>
      </c>
      <c r="C2" s="116" t="s">
        <v>302</v>
      </c>
    </row>
    <row r="3" spans="1:5" x14ac:dyDescent="0.25">
      <c r="A3" s="23" t="s">
        <v>229</v>
      </c>
      <c r="B3" s="23" t="s">
        <v>330</v>
      </c>
      <c r="C3" s="117">
        <v>13.75</v>
      </c>
    </row>
    <row r="4" spans="1:5" x14ac:dyDescent="0.25">
      <c r="A4" s="105" t="s">
        <v>222</v>
      </c>
      <c r="B4" s="106" t="s">
        <v>330</v>
      </c>
      <c r="C4" s="117">
        <v>18.75</v>
      </c>
    </row>
    <row r="5" spans="1:5" x14ac:dyDescent="0.25">
      <c r="A5" s="105" t="s">
        <v>228</v>
      </c>
      <c r="B5" s="106"/>
      <c r="C5" s="117">
        <v>15</v>
      </c>
      <c r="E5" s="115"/>
    </row>
    <row r="6" spans="1:5" x14ac:dyDescent="0.25">
      <c r="A6" s="105" t="s">
        <v>226</v>
      </c>
      <c r="B6" s="106" t="s">
        <v>330</v>
      </c>
      <c r="C6" s="117">
        <v>15</v>
      </c>
    </row>
    <row r="7" spans="1:5" x14ac:dyDescent="0.25">
      <c r="A7" s="105" t="s">
        <v>227</v>
      </c>
      <c r="B7" s="106" t="s">
        <v>330</v>
      </c>
      <c r="C7" s="117">
        <v>18.75</v>
      </c>
    </row>
    <row r="8" spans="1:5" x14ac:dyDescent="0.25">
      <c r="A8" s="106" t="s">
        <v>295</v>
      </c>
      <c r="B8" s="106"/>
      <c r="C8" s="117">
        <v>4.07</v>
      </c>
    </row>
    <row r="9" spans="1:5" x14ac:dyDescent="0.25">
      <c r="A9" s="106" t="s">
        <v>344</v>
      </c>
      <c r="B9" s="106" t="s">
        <v>330</v>
      </c>
      <c r="C9" s="117">
        <v>16.25</v>
      </c>
    </row>
    <row r="10" spans="1:5" x14ac:dyDescent="0.25">
      <c r="A10" s="106" t="s">
        <v>345</v>
      </c>
      <c r="B10" s="106" t="s">
        <v>330</v>
      </c>
      <c r="C10" s="117">
        <v>16.25</v>
      </c>
    </row>
    <row r="11" spans="1:5" x14ac:dyDescent="0.25">
      <c r="A11" s="106" t="s">
        <v>346</v>
      </c>
      <c r="B11" s="106" t="s">
        <v>330</v>
      </c>
      <c r="C11" s="117">
        <v>16.25</v>
      </c>
    </row>
    <row r="12" spans="1:5" x14ac:dyDescent="0.25">
      <c r="A12" s="76" t="s">
        <v>339</v>
      </c>
      <c r="B12" s="76" t="s">
        <v>330</v>
      </c>
      <c r="C12" s="117">
        <v>4.99</v>
      </c>
    </row>
    <row r="13" spans="1:5" x14ac:dyDescent="0.25">
      <c r="A13" s="106" t="s">
        <v>340</v>
      </c>
      <c r="B13" s="106" t="s">
        <v>330</v>
      </c>
      <c r="C13" s="117">
        <v>310</v>
      </c>
    </row>
    <row r="14" spans="1:5" x14ac:dyDescent="0.25">
      <c r="A14" s="106" t="s">
        <v>352</v>
      </c>
      <c r="B14" s="106" t="s">
        <v>330</v>
      </c>
      <c r="C14" s="117">
        <v>15</v>
      </c>
    </row>
    <row r="15" spans="1:5" x14ac:dyDescent="0.25">
      <c r="A15" s="106" t="s">
        <v>351</v>
      </c>
      <c r="B15" s="106" t="s">
        <v>330</v>
      </c>
      <c r="C15" s="117">
        <v>15</v>
      </c>
    </row>
    <row r="16" spans="1:5" x14ac:dyDescent="0.25">
      <c r="A16" s="106" t="s">
        <v>366</v>
      </c>
      <c r="B16" s="106" t="s">
        <v>330</v>
      </c>
      <c r="C16" s="117">
        <v>65</v>
      </c>
    </row>
    <row r="17" spans="1:3" x14ac:dyDescent="0.25">
      <c r="A17" s="106" t="s">
        <v>367</v>
      </c>
      <c r="B17" s="106" t="s">
        <v>330</v>
      </c>
      <c r="C17" s="117">
        <v>8</v>
      </c>
    </row>
    <row r="18" spans="1:3" x14ac:dyDescent="0.25">
      <c r="A18" s="106" t="s">
        <v>368</v>
      </c>
      <c r="B18" s="106" t="s">
        <v>330</v>
      </c>
      <c r="C18" s="117">
        <v>5</v>
      </c>
    </row>
    <row r="19" spans="1:3" x14ac:dyDescent="0.25">
      <c r="A19" s="106" t="s">
        <v>230</v>
      </c>
      <c r="B19" s="106" t="s">
        <v>330</v>
      </c>
      <c r="C19" s="117">
        <v>11.25</v>
      </c>
    </row>
    <row r="20" spans="1:3" x14ac:dyDescent="0.25">
      <c r="A20" s="105" t="s">
        <v>231</v>
      </c>
      <c r="B20" s="106" t="s">
        <v>330</v>
      </c>
      <c r="C20" s="117">
        <v>11.25</v>
      </c>
    </row>
    <row r="21" spans="1:3" x14ac:dyDescent="0.25">
      <c r="A21" s="105" t="s">
        <v>232</v>
      </c>
      <c r="B21" s="106" t="s">
        <v>330</v>
      </c>
      <c r="C21" s="117">
        <v>11.25</v>
      </c>
    </row>
    <row r="22" spans="1:3" x14ac:dyDescent="0.25">
      <c r="A22" s="105" t="s">
        <v>233</v>
      </c>
      <c r="B22" s="106" t="s">
        <v>330</v>
      </c>
      <c r="C22" s="117">
        <v>11.25</v>
      </c>
    </row>
    <row r="23" spans="1:3" x14ac:dyDescent="0.25">
      <c r="A23" s="106" t="s">
        <v>365</v>
      </c>
      <c r="B23" s="106" t="s">
        <v>272</v>
      </c>
      <c r="C23" s="117">
        <v>240</v>
      </c>
    </row>
    <row r="24" spans="1:3" x14ac:dyDescent="0.25">
      <c r="A24" s="106" t="s">
        <v>364</v>
      </c>
      <c r="B24" s="106" t="s">
        <v>270</v>
      </c>
      <c r="C24" s="117">
        <v>25.8</v>
      </c>
    </row>
    <row r="25" spans="1:3" x14ac:dyDescent="0.25">
      <c r="A25" s="106" t="s">
        <v>363</v>
      </c>
      <c r="B25" s="106" t="s">
        <v>270</v>
      </c>
      <c r="C25" s="117">
        <v>15</v>
      </c>
    </row>
    <row r="26" spans="1:3" x14ac:dyDescent="0.25">
      <c r="A26" s="106" t="s">
        <v>369</v>
      </c>
      <c r="B26" s="106" t="s">
        <v>270</v>
      </c>
      <c r="C26" s="117">
        <v>5.25</v>
      </c>
    </row>
    <row r="27" spans="1:3" x14ac:dyDescent="0.25">
      <c r="A27" s="108" t="s">
        <v>370</v>
      </c>
      <c r="B27" s="106"/>
      <c r="C27" s="117">
        <v>10000</v>
      </c>
    </row>
    <row r="28" spans="1:3" x14ac:dyDescent="0.25">
      <c r="A28" s="106" t="s">
        <v>273</v>
      </c>
      <c r="B28" s="106" t="s">
        <v>331</v>
      </c>
      <c r="C28" s="117">
        <v>50</v>
      </c>
    </row>
    <row r="29" spans="1:3" x14ac:dyDescent="0.25">
      <c r="A29" s="106" t="s">
        <v>274</v>
      </c>
      <c r="B29" s="106" t="s">
        <v>275</v>
      </c>
      <c r="C29" s="117">
        <v>30</v>
      </c>
    </row>
    <row r="30" spans="1:3" x14ac:dyDescent="0.25">
      <c r="A30" s="106" t="s">
        <v>371</v>
      </c>
      <c r="B30" s="106"/>
      <c r="C30" s="117">
        <v>10000</v>
      </c>
    </row>
    <row r="31" spans="1:3" x14ac:dyDescent="0.25">
      <c r="A31" s="76" t="s">
        <v>372</v>
      </c>
      <c r="B31" s="76" t="s">
        <v>330</v>
      </c>
      <c r="C31" s="117">
        <v>5.22</v>
      </c>
    </row>
    <row r="32" spans="1:3" x14ac:dyDescent="0.25">
      <c r="A32" s="106" t="s">
        <v>223</v>
      </c>
      <c r="B32" s="106"/>
      <c r="C32" s="117"/>
    </row>
    <row r="33" spans="1:3" x14ac:dyDescent="0.25">
      <c r="A33" s="113" t="s">
        <v>236</v>
      </c>
      <c r="B33" s="106" t="s">
        <v>330</v>
      </c>
      <c r="C33" s="117">
        <v>136</v>
      </c>
    </row>
    <row r="34" spans="1:3" x14ac:dyDescent="0.25">
      <c r="A34" s="113" t="s">
        <v>237</v>
      </c>
      <c r="B34" s="106" t="s">
        <v>330</v>
      </c>
      <c r="C34" s="117">
        <v>153</v>
      </c>
    </row>
    <row r="35" spans="1:3" x14ac:dyDescent="0.25">
      <c r="A35" s="113" t="s">
        <v>210</v>
      </c>
      <c r="B35" s="106" t="s">
        <v>330</v>
      </c>
      <c r="C35" s="117">
        <v>196</v>
      </c>
    </row>
    <row r="36" spans="1:3" x14ac:dyDescent="0.25">
      <c r="A36" s="113" t="s">
        <v>211</v>
      </c>
      <c r="B36" s="105" t="s">
        <v>330</v>
      </c>
      <c r="C36" s="117">
        <v>500</v>
      </c>
    </row>
    <row r="37" spans="1:3" x14ac:dyDescent="0.25">
      <c r="A37" s="114" t="s">
        <v>234</v>
      </c>
      <c r="B37" s="111"/>
      <c r="C37" s="117"/>
    </row>
    <row r="38" spans="1:3" x14ac:dyDescent="0.25">
      <c r="A38" s="106" t="s">
        <v>238</v>
      </c>
      <c r="B38" s="106" t="s">
        <v>277</v>
      </c>
      <c r="C38" s="117">
        <v>5000</v>
      </c>
    </row>
    <row r="39" spans="1:3" x14ac:dyDescent="0.25">
      <c r="A39" s="76" t="s">
        <v>239</v>
      </c>
      <c r="B39" s="76" t="s">
        <v>279</v>
      </c>
      <c r="C39" s="117">
        <v>6.77</v>
      </c>
    </row>
    <row r="40" spans="1:3" x14ac:dyDescent="0.25">
      <c r="A40" s="106" t="s">
        <v>240</v>
      </c>
      <c r="B40" s="106" t="s">
        <v>279</v>
      </c>
      <c r="C40" s="117">
        <v>7.9</v>
      </c>
    </row>
    <row r="41" spans="1:3" x14ac:dyDescent="0.25">
      <c r="A41" s="76" t="s">
        <v>224</v>
      </c>
      <c r="B41" s="76"/>
      <c r="C41" s="117">
        <v>6.77</v>
      </c>
    </row>
    <row r="42" spans="1:3" x14ac:dyDescent="0.25">
      <c r="A42" s="76" t="s">
        <v>242</v>
      </c>
      <c r="B42" s="76" t="s">
        <v>270</v>
      </c>
      <c r="C42" s="117">
        <v>10.67</v>
      </c>
    </row>
    <row r="43" spans="1:3" x14ac:dyDescent="0.25">
      <c r="A43" s="106" t="s">
        <v>243</v>
      </c>
      <c r="B43" s="106" t="s">
        <v>270</v>
      </c>
      <c r="C43" s="117">
        <v>6.33</v>
      </c>
    </row>
    <row r="44" spans="1:3" x14ac:dyDescent="0.25">
      <c r="A44" s="76" t="s">
        <v>244</v>
      </c>
      <c r="B44" s="76" t="s">
        <v>330</v>
      </c>
      <c r="C44" s="117">
        <v>10.67</v>
      </c>
    </row>
    <row r="45" spans="1:3" x14ac:dyDescent="0.25">
      <c r="A45" s="106" t="s">
        <v>245</v>
      </c>
      <c r="B45" s="106" t="s">
        <v>330</v>
      </c>
      <c r="C45" s="117">
        <v>6.33</v>
      </c>
    </row>
    <row r="46" spans="1:3" x14ac:dyDescent="0.25">
      <c r="A46" s="76" t="s">
        <v>246</v>
      </c>
      <c r="B46" s="76" t="s">
        <v>330</v>
      </c>
      <c r="C46" s="117">
        <v>10.67</v>
      </c>
    </row>
    <row r="47" spans="1:3" x14ac:dyDescent="0.25">
      <c r="A47" s="106" t="s">
        <v>247</v>
      </c>
      <c r="B47" s="106" t="s">
        <v>330</v>
      </c>
      <c r="C47" s="117">
        <v>6.33</v>
      </c>
    </row>
    <row r="48" spans="1:3" x14ac:dyDescent="0.25">
      <c r="A48" s="110" t="s">
        <v>214</v>
      </c>
      <c r="B48" s="76"/>
      <c r="C48" s="117">
        <v>9.52</v>
      </c>
    </row>
    <row r="49" spans="1:3" x14ac:dyDescent="0.25">
      <c r="A49" s="110" t="s">
        <v>215</v>
      </c>
      <c r="B49" s="76"/>
      <c r="C49" s="117">
        <v>5.22</v>
      </c>
    </row>
    <row r="50" spans="1:3" x14ac:dyDescent="0.25">
      <c r="A50" s="112" t="s">
        <v>261</v>
      </c>
      <c r="B50" s="76" t="s">
        <v>279</v>
      </c>
      <c r="C50" s="117">
        <v>5.46</v>
      </c>
    </row>
    <row r="51" spans="1:3" x14ac:dyDescent="0.25">
      <c r="A51" s="109" t="s">
        <v>248</v>
      </c>
      <c r="B51" s="106" t="s">
        <v>279</v>
      </c>
      <c r="C51" s="117">
        <v>195</v>
      </c>
    </row>
    <row r="52" spans="1:3" x14ac:dyDescent="0.25">
      <c r="A52" s="109" t="s">
        <v>249</v>
      </c>
      <c r="B52" s="106" t="s">
        <v>279</v>
      </c>
      <c r="C52" s="117">
        <v>240</v>
      </c>
    </row>
    <row r="53" spans="1:3" x14ac:dyDescent="0.25">
      <c r="A53" s="109" t="s">
        <v>250</v>
      </c>
      <c r="B53" s="106" t="s">
        <v>279</v>
      </c>
      <c r="C53" s="117">
        <v>286</v>
      </c>
    </row>
    <row r="54" spans="1:3" x14ac:dyDescent="0.25">
      <c r="A54" s="109" t="s">
        <v>251</v>
      </c>
      <c r="B54" s="106" t="s">
        <v>279</v>
      </c>
      <c r="C54" s="117">
        <v>330</v>
      </c>
    </row>
    <row r="55" spans="1:3" x14ac:dyDescent="0.25">
      <c r="A55" s="109" t="s">
        <v>252</v>
      </c>
      <c r="B55" s="106" t="s">
        <v>279</v>
      </c>
      <c r="C55" s="117">
        <v>359</v>
      </c>
    </row>
    <row r="56" spans="1:3" x14ac:dyDescent="0.25">
      <c r="A56" s="109" t="s">
        <v>253</v>
      </c>
      <c r="B56" s="106" t="s">
        <v>279</v>
      </c>
      <c r="C56" s="117">
        <v>450</v>
      </c>
    </row>
    <row r="57" spans="1:3" x14ac:dyDescent="0.25">
      <c r="A57" s="109" t="s">
        <v>254</v>
      </c>
      <c r="B57" s="106" t="s">
        <v>279</v>
      </c>
      <c r="C57" s="117">
        <v>262</v>
      </c>
    </row>
    <row r="58" spans="1:3" x14ac:dyDescent="0.25">
      <c r="A58" s="109" t="s">
        <v>255</v>
      </c>
      <c r="B58" s="106" t="s">
        <v>279</v>
      </c>
      <c r="C58" s="117">
        <v>322</v>
      </c>
    </row>
    <row r="59" spans="1:3" x14ac:dyDescent="0.25">
      <c r="A59" s="109" t="s">
        <v>256</v>
      </c>
      <c r="B59" s="106" t="s">
        <v>279</v>
      </c>
      <c r="C59" s="117">
        <v>383</v>
      </c>
    </row>
    <row r="60" spans="1:3" x14ac:dyDescent="0.25">
      <c r="A60" s="109" t="s">
        <v>257</v>
      </c>
      <c r="B60" s="106" t="s">
        <v>279</v>
      </c>
      <c r="C60" s="117">
        <v>444</v>
      </c>
    </row>
    <row r="61" spans="1:3" x14ac:dyDescent="0.25">
      <c r="A61" s="109" t="s">
        <v>258</v>
      </c>
      <c r="B61" s="106" t="s">
        <v>279</v>
      </c>
      <c r="C61" s="117">
        <v>482</v>
      </c>
    </row>
    <row r="62" spans="1:3" x14ac:dyDescent="0.25">
      <c r="A62" s="109" t="s">
        <v>259</v>
      </c>
      <c r="B62" s="106" t="s">
        <v>279</v>
      </c>
      <c r="C62" s="117">
        <v>403</v>
      </c>
    </row>
    <row r="63" spans="1:3" x14ac:dyDescent="0.25">
      <c r="A63" s="109" t="s">
        <v>260</v>
      </c>
      <c r="B63" s="106" t="s">
        <v>279</v>
      </c>
      <c r="C63" s="117">
        <v>495</v>
      </c>
    </row>
    <row r="64" spans="1:3" x14ac:dyDescent="0.25">
      <c r="A64" s="114" t="s">
        <v>213</v>
      </c>
      <c r="B64" s="76"/>
      <c r="C64" s="117">
        <v>6.09</v>
      </c>
    </row>
    <row r="65" spans="1:3" x14ac:dyDescent="0.25">
      <c r="A65" s="107" t="s">
        <v>262</v>
      </c>
      <c r="B65" s="106" t="s">
        <v>279</v>
      </c>
      <c r="C65" s="117">
        <v>217</v>
      </c>
    </row>
    <row r="66" spans="1:3" x14ac:dyDescent="0.25">
      <c r="A66" s="107" t="s">
        <v>263</v>
      </c>
      <c r="B66" s="106" t="s">
        <v>279</v>
      </c>
      <c r="C66" s="117">
        <v>344</v>
      </c>
    </row>
    <row r="67" spans="1:3" x14ac:dyDescent="0.25">
      <c r="A67" s="107" t="s">
        <v>264</v>
      </c>
      <c r="B67" s="106" t="s">
        <v>279</v>
      </c>
      <c r="C67" s="117">
        <v>484</v>
      </c>
    </row>
    <row r="68" spans="1:3" x14ac:dyDescent="0.25">
      <c r="A68" s="107" t="s">
        <v>265</v>
      </c>
      <c r="B68" s="106" t="s">
        <v>279</v>
      </c>
      <c r="C68" s="117">
        <v>561</v>
      </c>
    </row>
    <row r="69" spans="1:3" x14ac:dyDescent="0.25">
      <c r="A69" s="107" t="s">
        <v>266</v>
      </c>
      <c r="B69" s="106" t="s">
        <v>279</v>
      </c>
      <c r="C69" s="117">
        <v>272</v>
      </c>
    </row>
    <row r="70" spans="1:3" x14ac:dyDescent="0.25">
      <c r="A70" s="107" t="s">
        <v>267</v>
      </c>
      <c r="B70" s="106" t="s">
        <v>279</v>
      </c>
      <c r="C70" s="117">
        <v>367</v>
      </c>
    </row>
    <row r="71" spans="1:3" x14ac:dyDescent="0.25">
      <c r="A71" s="107" t="s">
        <v>268</v>
      </c>
      <c r="B71" s="106" t="s">
        <v>279</v>
      </c>
      <c r="C71" s="117">
        <v>444</v>
      </c>
    </row>
    <row r="72" spans="1:3" x14ac:dyDescent="0.25">
      <c r="A72" s="107" t="s">
        <v>269</v>
      </c>
      <c r="B72" s="106" t="s">
        <v>279</v>
      </c>
      <c r="C72" s="117">
        <v>551</v>
      </c>
    </row>
    <row r="73" spans="1:3" x14ac:dyDescent="0.25">
      <c r="A73" s="106" t="s">
        <v>280</v>
      </c>
      <c r="B73" s="106" t="s">
        <v>313</v>
      </c>
      <c r="C73" s="117">
        <v>13.75</v>
      </c>
    </row>
    <row r="74" spans="1:3" x14ac:dyDescent="0.25">
      <c r="A74" s="106" t="s">
        <v>225</v>
      </c>
      <c r="B74" s="106"/>
      <c r="C74" s="117"/>
    </row>
    <row r="75" spans="1:3" x14ac:dyDescent="0.25">
      <c r="A75" s="110" t="s">
        <v>212</v>
      </c>
      <c r="B75" s="76"/>
      <c r="C75" s="117">
        <v>7.59</v>
      </c>
    </row>
  </sheetData>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D1" workbookViewId="0">
      <selection activeCell="F7" sqref="F7:O21"/>
    </sheetView>
  </sheetViews>
  <sheetFormatPr defaultColWidth="8.85546875" defaultRowHeight="15" x14ac:dyDescent="0.25"/>
  <cols>
    <col min="1" max="1" width="20" bestFit="1" customWidth="1"/>
    <col min="2" max="6" width="11.42578125" bestFit="1" customWidth="1"/>
    <col min="7" max="11" width="11.85546875" bestFit="1" customWidth="1"/>
  </cols>
  <sheetData>
    <row r="1" spans="1:15" x14ac:dyDescent="0.25">
      <c r="B1">
        <v>1</v>
      </c>
      <c r="C1">
        <v>2</v>
      </c>
      <c r="D1">
        <v>3</v>
      </c>
      <c r="E1">
        <v>4</v>
      </c>
      <c r="F1">
        <v>5</v>
      </c>
      <c r="G1" t="s">
        <v>125</v>
      </c>
      <c r="H1" t="s">
        <v>126</v>
      </c>
      <c r="I1" t="s">
        <v>127</v>
      </c>
      <c r="J1" t="s">
        <v>128</v>
      </c>
      <c r="K1" t="s">
        <v>129</v>
      </c>
    </row>
    <row r="2" spans="1:15" x14ac:dyDescent="0.25">
      <c r="A2" t="s">
        <v>123</v>
      </c>
      <c r="B2" s="98">
        <v>105117.96639593907</v>
      </c>
      <c r="C2" s="98">
        <v>116276.71315217389</v>
      </c>
      <c r="D2" s="98">
        <v>117685.22547157189</v>
      </c>
      <c r="E2" s="98">
        <v>118368.79779591836</v>
      </c>
      <c r="F2" s="97"/>
      <c r="G2" s="125">
        <f>'Appendix J-1'!D2</f>
        <v>105441.58893519136</v>
      </c>
      <c r="H2" s="125">
        <f>'Appendix J-1'!D3</f>
        <v>118080.62595079358</v>
      </c>
      <c r="I2" s="125">
        <f>'Appendix J-1'!D4</f>
        <v>134696.7961629605</v>
      </c>
      <c r="J2" s="125">
        <f>'Appendix J-1'!D5</f>
        <v>144655.18473132217</v>
      </c>
      <c r="K2" s="125">
        <f>'Appendix J-1'!D6</f>
        <v>147942.49916441023</v>
      </c>
    </row>
    <row r="3" spans="1:15" x14ac:dyDescent="0.25">
      <c r="A3" t="s">
        <v>124</v>
      </c>
      <c r="B3" s="98">
        <v>162065.98000000001</v>
      </c>
      <c r="C3" s="98">
        <v>171645.21</v>
      </c>
      <c r="D3" s="98">
        <v>177524.32</v>
      </c>
      <c r="E3" s="98">
        <v>177628.36</v>
      </c>
      <c r="F3" s="97"/>
      <c r="G3" s="125">
        <f>'Appendix J-1'!G2</f>
        <v>200070.33429372002</v>
      </c>
      <c r="H3" s="125">
        <f>'Appendix J-1'!G3</f>
        <v>209423.59979465042</v>
      </c>
      <c r="I3" s="125">
        <f>'Appendix J-1'!G4</f>
        <v>218805.14740410598</v>
      </c>
      <c r="J3" s="125">
        <f>'Appendix J-1'!G5</f>
        <v>228215.74073901682</v>
      </c>
      <c r="K3" s="125">
        <f>'Appendix J-1'!G6</f>
        <v>237656.1640339703</v>
      </c>
    </row>
    <row r="6" spans="1:15" x14ac:dyDescent="0.25">
      <c r="A6" t="s">
        <v>147</v>
      </c>
      <c r="B6" t="s">
        <v>148</v>
      </c>
      <c r="C6" t="s">
        <v>149</v>
      </c>
    </row>
    <row r="7" spans="1:15" x14ac:dyDescent="0.25">
      <c r="A7">
        <v>1</v>
      </c>
      <c r="B7">
        <v>591</v>
      </c>
      <c r="C7">
        <v>1182</v>
      </c>
      <c r="H7" s="146" t="s">
        <v>172</v>
      </c>
      <c r="I7" s="4"/>
      <c r="J7" s="146" t="s">
        <v>173</v>
      </c>
      <c r="K7" s="146" t="s">
        <v>174</v>
      </c>
      <c r="L7" s="146" t="s">
        <v>175</v>
      </c>
      <c r="M7" s="146" t="s">
        <v>176</v>
      </c>
      <c r="N7" s="146" t="s">
        <v>177</v>
      </c>
      <c r="O7" s="146" t="s">
        <v>178</v>
      </c>
    </row>
    <row r="8" spans="1:15" x14ac:dyDescent="0.25">
      <c r="A8">
        <v>2</v>
      </c>
      <c r="B8">
        <v>625</v>
      </c>
      <c r="C8">
        <v>1288</v>
      </c>
      <c r="F8" t="s">
        <v>150</v>
      </c>
      <c r="G8" t="s">
        <v>166</v>
      </c>
      <c r="H8" s="149">
        <v>26</v>
      </c>
      <c r="I8" s="145">
        <f>H8/$H$21</f>
        <v>3.4120734908136482E-2</v>
      </c>
      <c r="J8" s="147">
        <f>I8*$J$21</f>
        <v>25.945870007978208</v>
      </c>
      <c r="K8" s="147">
        <f>I8*$K$21</f>
        <v>26.879887148493054</v>
      </c>
      <c r="L8" s="147">
        <f>I8*$L$21</f>
        <v>27.813904289007894</v>
      </c>
      <c r="M8" s="147">
        <f>I8*M21</f>
        <v>28.747921429522737</v>
      </c>
      <c r="N8" s="147">
        <f>I8*$N$21</f>
        <v>28.747921429522737</v>
      </c>
      <c r="O8" s="147">
        <f>I8*$O$21</f>
        <v>28.747921429522737</v>
      </c>
    </row>
    <row r="9" spans="1:15" x14ac:dyDescent="0.25">
      <c r="A9">
        <v>3</v>
      </c>
      <c r="B9">
        <v>739</v>
      </c>
      <c r="C9">
        <v>1495</v>
      </c>
      <c r="F9" t="s">
        <v>151</v>
      </c>
      <c r="G9" t="s">
        <v>167</v>
      </c>
      <c r="H9" s="149">
        <v>61</v>
      </c>
      <c r="I9" s="145">
        <f t="shared" ref="I9:I20" si="0">H9/$H$21</f>
        <v>8.0052493438320216E-2</v>
      </c>
      <c r="J9" s="147">
        <f t="shared" ref="J9:J20" si="1">I9*$J$21</f>
        <v>60.873002711025805</v>
      </c>
      <c r="K9" s="147">
        <f t="shared" ref="K9:K20" si="2">I9*$K$21</f>
        <v>63.064350617618324</v>
      </c>
      <c r="L9" s="147">
        <f t="shared" ref="L9:L20" si="3">I9*$L$21</f>
        <v>65.255698524210842</v>
      </c>
      <c r="M9" s="147">
        <f>I9*$M$21</f>
        <v>67.447046430803354</v>
      </c>
      <c r="N9" s="147">
        <f t="shared" ref="N9:N20" si="4">I9*$N$21</f>
        <v>67.447046430803354</v>
      </c>
      <c r="O9" s="147">
        <f t="shared" ref="O9:O20" si="5">I9*$O$21</f>
        <v>67.447046430803354</v>
      </c>
    </row>
    <row r="10" spans="1:15" x14ac:dyDescent="0.25">
      <c r="A10">
        <v>4</v>
      </c>
      <c r="B10">
        <v>762</v>
      </c>
      <c r="C10">
        <v>1470</v>
      </c>
      <c r="F10" t="s">
        <v>152</v>
      </c>
      <c r="G10" t="s">
        <v>168</v>
      </c>
      <c r="H10" s="149">
        <v>3</v>
      </c>
      <c r="I10" s="145">
        <f t="shared" si="0"/>
        <v>3.937007874015748E-3</v>
      </c>
      <c r="J10" s="147">
        <f t="shared" si="1"/>
        <v>2.9937542316897932</v>
      </c>
      <c r="K10" s="147">
        <f t="shared" si="2"/>
        <v>3.1015254402107368</v>
      </c>
      <c r="L10" s="147">
        <f t="shared" si="3"/>
        <v>3.2092966487316801</v>
      </c>
      <c r="M10" s="147">
        <f t="shared" ref="M10:M20" si="6">I10*$M$21</f>
        <v>3.3170678572526233</v>
      </c>
      <c r="N10" s="147">
        <f t="shared" si="4"/>
        <v>3.3170678572526233</v>
      </c>
      <c r="O10" s="147">
        <f t="shared" si="5"/>
        <v>3.3170678572526233</v>
      </c>
    </row>
    <row r="11" spans="1:15" x14ac:dyDescent="0.25">
      <c r="A11">
        <v>5</v>
      </c>
      <c r="B11" s="144">
        <f t="shared" ref="B11:B16" si="7">TREND($B$7:$B$10,$C$7:$C$10,C11)</f>
        <v>760.41357484920752</v>
      </c>
      <c r="C11">
        <v>1507</v>
      </c>
      <c r="F11" t="s">
        <v>153</v>
      </c>
      <c r="G11" t="s">
        <v>169</v>
      </c>
      <c r="H11" s="149">
        <v>19</v>
      </c>
      <c r="I11" s="145">
        <f t="shared" si="0"/>
        <v>2.4934383202099737E-2</v>
      </c>
      <c r="J11" s="147">
        <f t="shared" si="1"/>
        <v>18.960443467368691</v>
      </c>
      <c r="K11" s="147">
        <f t="shared" si="2"/>
        <v>19.642994454668003</v>
      </c>
      <c r="L11" s="147">
        <f t="shared" si="3"/>
        <v>20.325545441967307</v>
      </c>
      <c r="M11" s="147">
        <f t="shared" si="6"/>
        <v>21.008096429266615</v>
      </c>
      <c r="N11" s="147">
        <f t="shared" si="4"/>
        <v>21.008096429266615</v>
      </c>
      <c r="O11" s="147">
        <f t="shared" si="5"/>
        <v>21.008096429266615</v>
      </c>
    </row>
    <row r="12" spans="1:15" x14ac:dyDescent="0.25">
      <c r="A12">
        <v>6</v>
      </c>
      <c r="B12" s="144">
        <f t="shared" si="7"/>
        <v>787.78746181352722</v>
      </c>
      <c r="C12">
        <v>1557</v>
      </c>
      <c r="F12" t="s">
        <v>154</v>
      </c>
      <c r="G12" t="s">
        <v>170</v>
      </c>
      <c r="H12" s="149">
        <v>72</v>
      </c>
      <c r="I12" s="145">
        <f t="shared" si="0"/>
        <v>9.4488188976377951E-2</v>
      </c>
      <c r="J12" s="147">
        <f t="shared" si="1"/>
        <v>71.850101560555046</v>
      </c>
      <c r="K12" s="147">
        <f t="shared" si="2"/>
        <v>74.436610565057691</v>
      </c>
      <c r="L12" s="147">
        <f t="shared" si="3"/>
        <v>77.023119569560322</v>
      </c>
      <c r="M12" s="147">
        <f t="shared" si="6"/>
        <v>79.609628574062967</v>
      </c>
      <c r="N12" s="147">
        <f t="shared" si="4"/>
        <v>79.609628574062967</v>
      </c>
      <c r="O12" s="147">
        <f t="shared" si="5"/>
        <v>79.609628574062967</v>
      </c>
    </row>
    <row r="13" spans="1:15" x14ac:dyDescent="0.25">
      <c r="A13">
        <v>7</v>
      </c>
      <c r="B13" s="144">
        <f t="shared" si="7"/>
        <v>815.1613487778468</v>
      </c>
      <c r="C13">
        <v>1607</v>
      </c>
      <c r="F13" t="s">
        <v>155</v>
      </c>
      <c r="G13" t="s">
        <v>171</v>
      </c>
      <c r="H13" s="149">
        <v>71</v>
      </c>
      <c r="I13" s="145">
        <f t="shared" si="0"/>
        <v>9.3175853018372709E-2</v>
      </c>
      <c r="J13" s="147">
        <f t="shared" si="1"/>
        <v>70.852183483325121</v>
      </c>
      <c r="K13" s="147">
        <f t="shared" si="2"/>
        <v>73.402768751654122</v>
      </c>
      <c r="L13" s="147">
        <f t="shared" si="3"/>
        <v>75.953354019983109</v>
      </c>
      <c r="M13" s="147">
        <f t="shared" si="6"/>
        <v>78.503939288312097</v>
      </c>
      <c r="N13" s="147">
        <f t="shared" si="4"/>
        <v>78.503939288312097</v>
      </c>
      <c r="O13" s="147">
        <f t="shared" si="5"/>
        <v>78.503939288312097</v>
      </c>
    </row>
    <row r="14" spans="1:15" x14ac:dyDescent="0.25">
      <c r="A14">
        <v>8</v>
      </c>
      <c r="B14" s="144">
        <f t="shared" si="7"/>
        <v>842.53523574216638</v>
      </c>
      <c r="C14">
        <v>1657</v>
      </c>
      <c r="F14" t="s">
        <v>156</v>
      </c>
      <c r="G14" t="s">
        <v>166</v>
      </c>
      <c r="H14" s="149">
        <v>29</v>
      </c>
      <c r="I14" s="145">
        <f t="shared" si="0"/>
        <v>3.805774278215223E-2</v>
      </c>
      <c r="J14" s="147">
        <f t="shared" si="1"/>
        <v>28.939624239668003</v>
      </c>
      <c r="K14" s="147">
        <f t="shared" si="2"/>
        <v>29.98141258870379</v>
      </c>
      <c r="L14" s="147">
        <f t="shared" si="3"/>
        <v>31.023200937739574</v>
      </c>
      <c r="M14" s="147">
        <f t="shared" si="6"/>
        <v>32.064989286775358</v>
      </c>
      <c r="N14" s="147">
        <f t="shared" si="4"/>
        <v>32.064989286775358</v>
      </c>
      <c r="O14" s="147">
        <f t="shared" si="5"/>
        <v>32.064989286775358</v>
      </c>
    </row>
    <row r="15" spans="1:15" x14ac:dyDescent="0.25">
      <c r="A15">
        <v>9</v>
      </c>
      <c r="B15" s="144">
        <f t="shared" si="7"/>
        <v>842.53523574216638</v>
      </c>
      <c r="C15">
        <v>1657</v>
      </c>
      <c r="F15" t="s">
        <v>157</v>
      </c>
      <c r="G15" t="s">
        <v>167</v>
      </c>
      <c r="H15" s="149">
        <v>219</v>
      </c>
      <c r="I15" s="145">
        <f t="shared" si="0"/>
        <v>0.2874015748031496</v>
      </c>
      <c r="J15" s="147">
        <f t="shared" si="1"/>
        <v>218.54405891335492</v>
      </c>
      <c r="K15" s="147">
        <f t="shared" si="2"/>
        <v>226.41135713538381</v>
      </c>
      <c r="L15" s="147">
        <f t="shared" si="3"/>
        <v>234.27865535741265</v>
      </c>
      <c r="M15" s="147">
        <f t="shared" si="6"/>
        <v>242.14595357944151</v>
      </c>
      <c r="N15" s="147">
        <f t="shared" si="4"/>
        <v>242.14595357944151</v>
      </c>
      <c r="O15" s="147">
        <f t="shared" si="5"/>
        <v>242.14595357944151</v>
      </c>
    </row>
    <row r="16" spans="1:15" x14ac:dyDescent="0.25">
      <c r="A16">
        <v>10</v>
      </c>
      <c r="B16" s="144">
        <f t="shared" si="7"/>
        <v>842.53523574216638</v>
      </c>
      <c r="C16">
        <v>1657</v>
      </c>
      <c r="F16" t="s">
        <v>158</v>
      </c>
      <c r="G16" t="s">
        <v>168</v>
      </c>
      <c r="H16" s="149">
        <v>7</v>
      </c>
      <c r="I16" s="145">
        <f t="shared" si="0"/>
        <v>9.1863517060367453E-3</v>
      </c>
      <c r="J16" s="147">
        <f t="shared" si="1"/>
        <v>6.9854265406095175</v>
      </c>
      <c r="K16" s="147">
        <f t="shared" si="2"/>
        <v>7.2368926938250526</v>
      </c>
      <c r="L16" s="147">
        <f t="shared" si="3"/>
        <v>7.4883588470405869</v>
      </c>
      <c r="M16" s="147">
        <f t="shared" si="6"/>
        <v>7.7398250002561211</v>
      </c>
      <c r="N16" s="147">
        <f t="shared" si="4"/>
        <v>7.7398250002561211</v>
      </c>
      <c r="O16" s="147">
        <f t="shared" si="5"/>
        <v>7.7398250002561211</v>
      </c>
    </row>
    <row r="17" spans="6:15" x14ac:dyDescent="0.25">
      <c r="F17" t="s">
        <v>159</v>
      </c>
      <c r="G17" t="s">
        <v>169</v>
      </c>
      <c r="H17" s="149">
        <v>41</v>
      </c>
      <c r="I17" s="145">
        <f t="shared" si="0"/>
        <v>5.3805774278215222E-2</v>
      </c>
      <c r="J17" s="147">
        <f t="shared" si="1"/>
        <v>40.914641166427174</v>
      </c>
      <c r="K17" s="147">
        <f t="shared" si="2"/>
        <v>42.387514349546741</v>
      </c>
      <c r="L17" s="147">
        <f t="shared" si="3"/>
        <v>43.860387532666294</v>
      </c>
      <c r="M17" s="147">
        <f t="shared" si="6"/>
        <v>45.333260715785855</v>
      </c>
      <c r="N17" s="147">
        <f t="shared" si="4"/>
        <v>45.333260715785855</v>
      </c>
      <c r="O17" s="147">
        <f t="shared" si="5"/>
        <v>45.333260715785855</v>
      </c>
    </row>
    <row r="18" spans="6:15" x14ac:dyDescent="0.25">
      <c r="F18" t="s">
        <v>160</v>
      </c>
      <c r="G18" t="s">
        <v>170</v>
      </c>
      <c r="H18" s="149">
        <v>111</v>
      </c>
      <c r="I18" s="145">
        <f t="shared" si="0"/>
        <v>0.14566929133858267</v>
      </c>
      <c r="J18" s="147">
        <f t="shared" si="1"/>
        <v>110.76890657252235</v>
      </c>
      <c r="K18" s="147">
        <f t="shared" si="2"/>
        <v>114.75644128779726</v>
      </c>
      <c r="L18" s="147">
        <f t="shared" si="3"/>
        <v>118.74397600307216</v>
      </c>
      <c r="M18" s="147">
        <f t="shared" si="6"/>
        <v>122.73151071834707</v>
      </c>
      <c r="N18" s="147">
        <f t="shared" si="4"/>
        <v>122.73151071834707</v>
      </c>
      <c r="O18" s="147">
        <f t="shared" si="5"/>
        <v>122.73151071834707</v>
      </c>
    </row>
    <row r="19" spans="6:15" x14ac:dyDescent="0.25">
      <c r="F19" t="s">
        <v>161</v>
      </c>
      <c r="G19" t="s">
        <v>165</v>
      </c>
      <c r="H19" s="149">
        <v>100</v>
      </c>
      <c r="I19" s="145">
        <f t="shared" si="0"/>
        <v>0.13123359580052493</v>
      </c>
      <c r="J19" s="147">
        <f t="shared" si="1"/>
        <v>99.791807722993113</v>
      </c>
      <c r="K19" s="147">
        <f t="shared" si="2"/>
        <v>103.3841813403579</v>
      </c>
      <c r="L19" s="147">
        <f t="shared" si="3"/>
        <v>106.97655495772267</v>
      </c>
      <c r="M19" s="147">
        <f t="shared" si="6"/>
        <v>110.56892857508745</v>
      </c>
      <c r="N19" s="147">
        <f>I19*$N$21</f>
        <v>110.56892857508745</v>
      </c>
      <c r="O19" s="147">
        <f t="shared" si="5"/>
        <v>110.56892857508745</v>
      </c>
    </row>
    <row r="20" spans="6:15" x14ac:dyDescent="0.25">
      <c r="F20" t="s">
        <v>162</v>
      </c>
      <c r="G20" t="s">
        <v>164</v>
      </c>
      <c r="H20" s="149">
        <v>3</v>
      </c>
      <c r="I20" s="145">
        <f t="shared" si="0"/>
        <v>3.937007874015748E-3</v>
      </c>
      <c r="J20" s="147">
        <f t="shared" si="1"/>
        <v>2.9937542316897932</v>
      </c>
      <c r="K20" s="147">
        <f t="shared" si="2"/>
        <v>3.1015254402107368</v>
      </c>
      <c r="L20" s="147">
        <f t="shared" si="3"/>
        <v>3.2092966487316801</v>
      </c>
      <c r="M20" s="147">
        <f t="shared" si="6"/>
        <v>3.3170678572526233</v>
      </c>
      <c r="N20" s="147">
        <f t="shared" si="4"/>
        <v>3.3170678572526233</v>
      </c>
      <c r="O20" s="147">
        <f t="shared" si="5"/>
        <v>3.3170678572526233</v>
      </c>
    </row>
    <row r="21" spans="6:15" x14ac:dyDescent="0.25">
      <c r="H21" s="150">
        <f>SUM(H8:H20)</f>
        <v>762</v>
      </c>
      <c r="I21" s="4"/>
      <c r="J21" s="148">
        <f>B11</f>
        <v>760.41357484920752</v>
      </c>
      <c r="K21" s="148">
        <f>B12</f>
        <v>787.78746181352722</v>
      </c>
      <c r="L21" s="148">
        <f>B13</f>
        <v>815.1613487778468</v>
      </c>
      <c r="M21" s="148">
        <f>B14</f>
        <v>842.53523574216638</v>
      </c>
      <c r="N21" s="148">
        <f>B15</f>
        <v>842.53523574216638</v>
      </c>
      <c r="O21" s="148">
        <f>B16</f>
        <v>842.53523574216638</v>
      </c>
    </row>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7</vt:i4>
      </vt:variant>
    </vt:vector>
  </HeadingPairs>
  <TitlesOfParts>
    <vt:vector size="17" baseType="lpstr">
      <vt:lpstr>Appendix J-1</vt:lpstr>
      <vt:lpstr>Appendix J-2</vt:lpstr>
      <vt:lpstr>DDS Rates for Amend</vt:lpstr>
      <vt:lpstr>Factor D Back Up</vt:lpstr>
      <vt:lpstr>Non Factor D Back Up</vt:lpstr>
      <vt:lpstr>linked - DO NOT USE or DELETE</vt:lpstr>
      <vt:lpstr>Waiver Renewal Rates</vt:lpstr>
      <vt:lpstr>Previous Waiver Rates</vt:lpstr>
      <vt:lpstr>Sheet1</vt:lpstr>
      <vt:lpstr>Factors D and G Prime</vt:lpstr>
      <vt:lpstr>'Appendix J-2'!Print_Area</vt:lpstr>
      <vt:lpstr>'Factor D Back Up'!Print_Area</vt:lpstr>
      <vt:lpstr>'Non Factor D Back Up'!Print_Area</vt:lpstr>
      <vt:lpstr>'Waiver Renewal Rates'!Print_Area</vt:lpstr>
      <vt:lpstr>'Factor D Back Up'!Print_Titles</vt:lpstr>
      <vt:lpstr>'linked - DO NOT USE or DELETE'!Print_Titles</vt:lpstr>
      <vt:lpstr>'Waiver Renewal Rates'!Print_Titles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Simms</dc:creator>
  <cp:lastModifiedBy>ServUS</cp:lastModifiedBy>
  <cp:lastPrinted>2015-01-07T20:48:14Z</cp:lastPrinted>
  <dcterms:created xsi:type="dcterms:W3CDTF">2011-05-20T21:01:58Z</dcterms:created>
  <dcterms:modified xsi:type="dcterms:W3CDTF">2015-12-07T23:35:40Z</dcterms:modified>
</cp:coreProperties>
</file>